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Documents\ADMINISTRATION\C - HALTEROPHILIE\A - FEDERATION\Compétitions 2019.20\Feuilles de match\"/>
    </mc:Choice>
  </mc:AlternateContent>
  <bookViews>
    <workbookView xWindow="-105" yWindow="-105" windowWidth="23250" windowHeight="12570"/>
  </bookViews>
  <sheets>
    <sheet name="INDIVIDUEL" sheetId="3" r:id="rId1"/>
    <sheet name="Minimas" sheetId="4" state="hidden" r:id="rId2"/>
  </sheets>
  <definedNames>
    <definedName name="_xlnm.Print_Area" localSheetId="0">INDIVIDUEL!$A$1:$X$33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V7" i="3" l="1"/>
  <c r="W7" i="3" l="1"/>
  <c r="V9" i="3"/>
  <c r="V10" i="3"/>
  <c r="W10" i="3"/>
  <c r="V11" i="3"/>
  <c r="W11" i="3"/>
  <c r="V12" i="3"/>
  <c r="W12" i="3"/>
  <c r="V13" i="3"/>
  <c r="W13" i="3"/>
  <c r="V14" i="3"/>
  <c r="W14" i="3"/>
  <c r="V15" i="3"/>
  <c r="W15" i="3"/>
  <c r="V16" i="3"/>
  <c r="W16" i="3"/>
  <c r="V17" i="3"/>
  <c r="W17" i="3"/>
  <c r="V18" i="3"/>
  <c r="W18" i="3"/>
  <c r="V19" i="3"/>
  <c r="W19" i="3"/>
  <c r="V20" i="3"/>
  <c r="W20" i="3"/>
  <c r="V21" i="3"/>
  <c r="W21" i="3"/>
  <c r="V22" i="3"/>
  <c r="W22" i="3"/>
  <c r="V23" i="3"/>
  <c r="W23" i="3"/>
  <c r="V24" i="3"/>
  <c r="W24" i="3"/>
  <c r="V8" i="3"/>
  <c r="O8" i="3" l="1"/>
  <c r="AC12" i="3" l="1"/>
  <c r="AG12" i="3"/>
  <c r="AB12" i="3"/>
  <c r="AJ12" i="3"/>
  <c r="AD12" i="3"/>
  <c r="AH12" i="3"/>
  <c r="AE12" i="3"/>
  <c r="AI12" i="3"/>
  <c r="AF12" i="3"/>
  <c r="AD19" i="3"/>
  <c r="AH19" i="3"/>
  <c r="AG19" i="3"/>
  <c r="AE19" i="3"/>
  <c r="AI19" i="3"/>
  <c r="AB19" i="3"/>
  <c r="AF19" i="3"/>
  <c r="AJ19" i="3"/>
  <c r="AC19" i="3"/>
  <c r="AD11" i="3"/>
  <c r="AH11" i="3"/>
  <c r="AE11" i="3"/>
  <c r="AI11" i="3"/>
  <c r="AG11" i="3"/>
  <c r="AB11" i="3"/>
  <c r="AF11" i="3"/>
  <c r="AJ11" i="3"/>
  <c r="AC11" i="3"/>
  <c r="AB22" i="3"/>
  <c r="AF22" i="3"/>
  <c r="AJ22" i="3"/>
  <c r="AI22" i="3"/>
  <c r="AC22" i="3"/>
  <c r="AG22" i="3"/>
  <c r="AE22" i="3"/>
  <c r="AD22" i="3"/>
  <c r="AH22" i="3"/>
  <c r="AE18" i="3"/>
  <c r="AI18" i="3"/>
  <c r="AD18" i="3"/>
  <c r="AB18" i="3"/>
  <c r="AF18" i="3"/>
  <c r="AJ18" i="3"/>
  <c r="AH18" i="3"/>
  <c r="AC18" i="3"/>
  <c r="AG18" i="3"/>
  <c r="AE10" i="3"/>
  <c r="AI10" i="3"/>
  <c r="AH10" i="3"/>
  <c r="AB10" i="3"/>
  <c r="AF10" i="3"/>
  <c r="AJ10" i="3"/>
  <c r="AD10" i="3"/>
  <c r="AC10" i="3"/>
  <c r="AG10" i="3"/>
  <c r="AC16" i="3"/>
  <c r="AG16" i="3"/>
  <c r="AF16" i="3"/>
  <c r="AD16" i="3"/>
  <c r="AH16" i="3"/>
  <c r="AB16" i="3"/>
  <c r="AE16" i="3"/>
  <c r="AI16" i="3"/>
  <c r="AJ16" i="3"/>
  <c r="AE23" i="3"/>
  <c r="AI23" i="3"/>
  <c r="AB23" i="3"/>
  <c r="AF23" i="3"/>
  <c r="AJ23" i="3"/>
  <c r="AH23" i="3"/>
  <c r="AC23" i="3"/>
  <c r="AG23" i="3"/>
  <c r="AD23" i="3"/>
  <c r="AD15" i="3"/>
  <c r="AH15" i="3"/>
  <c r="AG15" i="3"/>
  <c r="AE15" i="3"/>
  <c r="AI15" i="3"/>
  <c r="AB15" i="3"/>
  <c r="AF15" i="3"/>
  <c r="AJ15" i="3"/>
  <c r="AC15" i="3"/>
  <c r="AC21" i="3"/>
  <c r="AG21" i="3"/>
  <c r="AF21" i="3"/>
  <c r="AD21" i="3"/>
  <c r="AH21" i="3"/>
  <c r="AB21" i="3"/>
  <c r="AE21" i="3"/>
  <c r="AI21" i="3"/>
  <c r="AJ21" i="3"/>
  <c r="AB17" i="3"/>
  <c r="AF17" i="3"/>
  <c r="AJ17" i="3"/>
  <c r="AC17" i="3"/>
  <c r="AG17" i="3"/>
  <c r="AE17" i="3"/>
  <c r="AD17" i="3"/>
  <c r="AH17" i="3"/>
  <c r="AI17" i="3"/>
  <c r="AB13" i="3"/>
  <c r="AF13" i="3"/>
  <c r="AJ13" i="3"/>
  <c r="AC13" i="3"/>
  <c r="AG13" i="3"/>
  <c r="AE13" i="3"/>
  <c r="AD13" i="3"/>
  <c r="AH13" i="3"/>
  <c r="AI13" i="3"/>
  <c r="O9" i="3"/>
  <c r="T9" i="3" s="1"/>
  <c r="S9" i="3"/>
  <c r="O10" i="3"/>
  <c r="S10" i="3"/>
  <c r="T10" i="3"/>
  <c r="O11" i="3"/>
  <c r="S11" i="3"/>
  <c r="T11" i="3"/>
  <c r="O12" i="3"/>
  <c r="S12" i="3"/>
  <c r="T12" i="3"/>
  <c r="O13" i="3"/>
  <c r="S13" i="3"/>
  <c r="T13" i="3"/>
  <c r="O14" i="3"/>
  <c r="S14" i="3"/>
  <c r="T14" i="3"/>
  <c r="AB14" i="3" s="1"/>
  <c r="O15" i="3"/>
  <c r="S15" i="3"/>
  <c r="O16" i="3"/>
  <c r="S16" i="3"/>
  <c r="T16" i="3"/>
  <c r="O17" i="3"/>
  <c r="S17" i="3"/>
  <c r="T17" i="3"/>
  <c r="O18" i="3"/>
  <c r="S18" i="3"/>
  <c r="T18" i="3"/>
  <c r="O19" i="3"/>
  <c r="S19" i="3"/>
  <c r="T19" i="3"/>
  <c r="O20" i="3"/>
  <c r="S20" i="3"/>
  <c r="O21" i="3"/>
  <c r="S21" i="3"/>
  <c r="T21" i="3"/>
  <c r="O22" i="3"/>
  <c r="S22" i="3"/>
  <c r="T22" i="3"/>
  <c r="O23" i="3"/>
  <c r="S23" i="3"/>
  <c r="T23" i="3"/>
  <c r="O24" i="3"/>
  <c r="S24" i="3"/>
  <c r="T24" i="3"/>
  <c r="AD24" i="3" s="1"/>
  <c r="S8" i="3"/>
  <c r="T8" i="3" s="1"/>
  <c r="AK10" i="3"/>
  <c r="AM10" i="3" s="1"/>
  <c r="AN10" i="3"/>
  <c r="AK11" i="3"/>
  <c r="AM11" i="3" s="1"/>
  <c r="AN11" i="3"/>
  <c r="AK12" i="3"/>
  <c r="AM12" i="3" s="1"/>
  <c r="AN12" i="3"/>
  <c r="AK13" i="3"/>
  <c r="AM13" i="3" s="1"/>
  <c r="AN13" i="3"/>
  <c r="AK14" i="3"/>
  <c r="AM14" i="3" s="1"/>
  <c r="AN14" i="3"/>
  <c r="AK16" i="3"/>
  <c r="AM16" i="3" s="1"/>
  <c r="AN16" i="3"/>
  <c r="AK17" i="3"/>
  <c r="AM17" i="3" s="1"/>
  <c r="AN17" i="3"/>
  <c r="AK18" i="3"/>
  <c r="AM18" i="3" s="1"/>
  <c r="AN18" i="3"/>
  <c r="AK19" i="3"/>
  <c r="AM19" i="3" s="1"/>
  <c r="AN19" i="3"/>
  <c r="AK21" i="3"/>
  <c r="AM21" i="3" s="1"/>
  <c r="AN21" i="3"/>
  <c r="AK22" i="3"/>
  <c r="AM22" i="3" s="1"/>
  <c r="AN22" i="3"/>
  <c r="AK23" i="3"/>
  <c r="AM23" i="3" s="1"/>
  <c r="AN23" i="3"/>
  <c r="AK24" i="3"/>
  <c r="AM24" i="3" s="1"/>
  <c r="AN24" i="3"/>
  <c r="S7" i="3"/>
  <c r="O7" i="3"/>
  <c r="AH14" i="3" l="1"/>
  <c r="AD14" i="3"/>
  <c r="AJ24" i="3"/>
  <c r="AE24" i="3"/>
  <c r="AF24" i="3"/>
  <c r="AG24" i="3"/>
  <c r="AB24" i="3"/>
  <c r="AH24" i="3"/>
  <c r="AC24" i="3"/>
  <c r="AI24" i="3"/>
  <c r="AJ14" i="3"/>
  <c r="AI14" i="3"/>
  <c r="AG14" i="3"/>
  <c r="AF14" i="3"/>
  <c r="AE14" i="3"/>
  <c r="AC14" i="3"/>
  <c r="W9" i="3"/>
  <c r="AJ9" i="3"/>
  <c r="AD9" i="3"/>
  <c r="AC9" i="3"/>
  <c r="AG9" i="3"/>
  <c r="AE9" i="3"/>
  <c r="AH9" i="3"/>
  <c r="AB9" i="3"/>
  <c r="AI9" i="3"/>
  <c r="AF9" i="3"/>
  <c r="U23" i="3"/>
  <c r="U21" i="3"/>
  <c r="U18" i="3"/>
  <c r="U16" i="3"/>
  <c r="U13" i="3"/>
  <c r="U11" i="3"/>
  <c r="U24" i="3"/>
  <c r="U22" i="3"/>
  <c r="U19" i="3"/>
  <c r="U17" i="3"/>
  <c r="U14" i="3"/>
  <c r="U12" i="3"/>
  <c r="U10" i="3"/>
  <c r="W8" i="3"/>
  <c r="AB8" i="3"/>
  <c r="AF8" i="3"/>
  <c r="AJ8" i="3"/>
  <c r="AE8" i="3"/>
  <c r="AC8" i="3"/>
  <c r="AG8" i="3"/>
  <c r="AI8" i="3"/>
  <c r="AD8" i="3"/>
  <c r="AH8" i="3"/>
  <c r="T20" i="3"/>
  <c r="T15" i="3"/>
  <c r="AK9" i="3" l="1"/>
  <c r="AM9" i="3" s="1"/>
  <c r="AN9" i="3"/>
  <c r="AN8" i="3"/>
  <c r="AK8" i="3"/>
  <c r="AM8" i="3" s="1"/>
  <c r="AB20" i="3"/>
  <c r="AD20" i="3"/>
  <c r="AE20" i="3"/>
  <c r="AI20" i="3"/>
  <c r="AJ20" i="3"/>
  <c r="AG20" i="3"/>
  <c r="AC20" i="3"/>
  <c r="AF20" i="3"/>
  <c r="AH20" i="3"/>
  <c r="AK20" i="3"/>
  <c r="AM20" i="3" s="1"/>
  <c r="U20" i="3" s="1"/>
  <c r="AN20" i="3"/>
  <c r="AN15" i="3"/>
  <c r="U9" i="3" l="1"/>
  <c r="U8" i="3"/>
  <c r="AK15" i="3"/>
  <c r="AM15" i="3" s="1"/>
  <c r="U15" i="3" s="1"/>
  <c r="T7" i="3" l="1"/>
  <c r="AG7" i="3" l="1"/>
  <c r="AC7" i="3"/>
  <c r="AJ7" i="3"/>
  <c r="AI7" i="3"/>
  <c r="AD7" i="3"/>
  <c r="AB7" i="3"/>
  <c r="AH7" i="3"/>
  <c r="AF7" i="3"/>
  <c r="AE7" i="3"/>
  <c r="AK7" i="3" l="1"/>
  <c r="AM7" i="3" s="1"/>
  <c r="AN7" i="3"/>
  <c r="U7" i="3" l="1"/>
</calcChain>
</file>

<file path=xl/sharedStrings.xml><?xml version="1.0" encoding="utf-8"?>
<sst xmlns="http://schemas.openxmlformats.org/spreadsheetml/2006/main" count="325" uniqueCount="138">
  <si>
    <t>NOM - Prénom</t>
  </si>
  <si>
    <t>P.C.</t>
  </si>
  <si>
    <t>TOTAL</t>
  </si>
  <si>
    <t>Serie</t>
  </si>
  <si>
    <t>IWF</t>
  </si>
  <si>
    <t>NAT</t>
  </si>
  <si>
    <t>COMPETITION</t>
  </si>
  <si>
    <t>LIEU</t>
  </si>
  <si>
    <t>Pl</t>
  </si>
  <si>
    <t>Catégorie</t>
  </si>
  <si>
    <t>REG</t>
  </si>
  <si>
    <t>Licence</t>
  </si>
  <si>
    <t>CLUB</t>
  </si>
  <si>
    <t>AN</t>
  </si>
  <si>
    <t>ARR</t>
  </si>
  <si>
    <t>EP-J</t>
  </si>
  <si>
    <t>DATE</t>
  </si>
  <si>
    <t xml:space="preserve">Réserves / Observations / Records : </t>
  </si>
  <si>
    <t>Arbitre 1</t>
  </si>
  <si>
    <t>Arbitre 2</t>
  </si>
  <si>
    <t>Arbitre 3</t>
  </si>
  <si>
    <t>Chrono</t>
  </si>
  <si>
    <t>Marshal</t>
  </si>
  <si>
    <t>Secrétaire</t>
  </si>
  <si>
    <t>Micro</t>
  </si>
  <si>
    <t>DEBUTANT</t>
  </si>
  <si>
    <t>DEPARTEMENTAL</t>
  </si>
  <si>
    <t>REGIONAL</t>
  </si>
  <si>
    <t>INTERREGIONAL</t>
  </si>
  <si>
    <t>FEDERAL</t>
  </si>
  <si>
    <t>NATIONAL</t>
  </si>
  <si>
    <t>INTERNATIONAL B</t>
  </si>
  <si>
    <t>INTERNATIONAL A</t>
  </si>
  <si>
    <t>OLYMPIQUE</t>
  </si>
  <si>
    <t>MINIME</t>
  </si>
  <si>
    <t>CADET</t>
  </si>
  <si>
    <t>JUNIOR</t>
  </si>
  <si>
    <t>SENIOR</t>
  </si>
  <si>
    <t>CADETTE</t>
  </si>
  <si>
    <t>Genre</t>
  </si>
  <si>
    <t/>
  </si>
  <si>
    <t>N° licence</t>
  </si>
  <si>
    <t>NOM / Prénom</t>
  </si>
  <si>
    <t>Signature</t>
  </si>
  <si>
    <t>U15 M49</t>
  </si>
  <si>
    <t>U15 M55</t>
  </si>
  <si>
    <t>U15 M61</t>
  </si>
  <si>
    <t>U15 M67</t>
  </si>
  <si>
    <t>U15 M73</t>
  </si>
  <si>
    <t>U15 M81</t>
  </si>
  <si>
    <t>U15 M89</t>
  </si>
  <si>
    <t>U15 M96</t>
  </si>
  <si>
    <t>U15 M102</t>
  </si>
  <si>
    <t>U15 M&gt;102</t>
  </si>
  <si>
    <t>U17 M49</t>
  </si>
  <si>
    <t>U17 M55</t>
  </si>
  <si>
    <t>U17 M61</t>
  </si>
  <si>
    <t>U17 M67</t>
  </si>
  <si>
    <t>U17 M73</t>
  </si>
  <si>
    <t>U17 M81</t>
  </si>
  <si>
    <t>U17 M89</t>
  </si>
  <si>
    <t>U17 M96</t>
  </si>
  <si>
    <t>U17 M102</t>
  </si>
  <si>
    <t>U17 M&gt;102</t>
  </si>
  <si>
    <t>U20 M55</t>
  </si>
  <si>
    <t>U20 M61</t>
  </si>
  <si>
    <t>U20 M67</t>
  </si>
  <si>
    <t>U20 M73</t>
  </si>
  <si>
    <t>U20 M81</t>
  </si>
  <si>
    <t>U20 M89</t>
  </si>
  <si>
    <t>U20 M96</t>
  </si>
  <si>
    <t>U20 M102</t>
  </si>
  <si>
    <t>U20 M109</t>
  </si>
  <si>
    <t>U20 M&gt;109</t>
  </si>
  <si>
    <t>SE M55</t>
  </si>
  <si>
    <t>SE M61</t>
  </si>
  <si>
    <t>SE M67</t>
  </si>
  <si>
    <t>SE M73</t>
  </si>
  <si>
    <t>SE M81</t>
  </si>
  <si>
    <t>SE M89</t>
  </si>
  <si>
    <t>SE M96</t>
  </si>
  <si>
    <t>SE M102</t>
  </si>
  <si>
    <t>SE M109</t>
  </si>
  <si>
    <t>SE M&gt;109</t>
  </si>
  <si>
    <t>U15 F40</t>
  </si>
  <si>
    <t>U15 F45</t>
  </si>
  <si>
    <t>U15 F49</t>
  </si>
  <si>
    <t>U17 F55</t>
  </si>
  <si>
    <t>U15 F59</t>
  </si>
  <si>
    <t>U15 F64</t>
  </si>
  <si>
    <t>U15 F71</t>
  </si>
  <si>
    <t>U15 F76</t>
  </si>
  <si>
    <t>U15 F81</t>
  </si>
  <si>
    <t>U15 F&gt;81</t>
  </si>
  <si>
    <t>U17 F40</t>
  </si>
  <si>
    <t>U17 F45</t>
  </si>
  <si>
    <t>U15 F55</t>
  </si>
  <si>
    <t>U17 F59</t>
  </si>
  <si>
    <t>U17 F64</t>
  </si>
  <si>
    <t>U17 F71</t>
  </si>
  <si>
    <t>U17 F76</t>
  </si>
  <si>
    <t>U17 F81</t>
  </si>
  <si>
    <t>U17 F&gt;81</t>
  </si>
  <si>
    <t>U17 F49</t>
  </si>
  <si>
    <t>U20 F45</t>
  </si>
  <si>
    <t>U20 F49</t>
  </si>
  <si>
    <t>U20 F55</t>
  </si>
  <si>
    <t>U20 F59</t>
  </si>
  <si>
    <t>U20 F64</t>
  </si>
  <si>
    <t>U20 F71</t>
  </si>
  <si>
    <t>U20 F76</t>
  </si>
  <si>
    <t>U20 F81</t>
  </si>
  <si>
    <t>U20 F87</t>
  </si>
  <si>
    <t>U20 F&gt;87</t>
  </si>
  <si>
    <t>SE F45</t>
  </si>
  <si>
    <t>SE F49</t>
  </si>
  <si>
    <t>SE F55</t>
  </si>
  <si>
    <t>SE F59</t>
  </si>
  <si>
    <t>SE F64</t>
  </si>
  <si>
    <t>SE F71</t>
  </si>
  <si>
    <t>SE F76</t>
  </si>
  <si>
    <t>SE F81</t>
  </si>
  <si>
    <t>SE F87</t>
  </si>
  <si>
    <t>SE F&gt;87</t>
  </si>
  <si>
    <t>LUXEUIL</t>
  </si>
  <si>
    <t>CHAMPIONNATS DEPARTEMENTAUX</t>
  </si>
  <si>
    <t>DEB</t>
  </si>
  <si>
    <t>DPT +</t>
  </si>
  <si>
    <t>REG +</t>
  </si>
  <si>
    <t>IRG +</t>
  </si>
  <si>
    <t>FED +</t>
  </si>
  <si>
    <t>NAT +</t>
  </si>
  <si>
    <t>INTB +</t>
  </si>
  <si>
    <t>INTA +</t>
  </si>
  <si>
    <t>OLY +</t>
  </si>
  <si>
    <t xml:space="preserve">DEB </t>
  </si>
  <si>
    <t>DEP +</t>
  </si>
  <si>
    <t>NON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</si>
</sst>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00"/>
    <numFmt numFmtId="165" formatCode="0.0"/>
    <numFmt numFmtId="166" formatCode="yy"/>
    <numFmt numFmtId="167" formatCode="[$-40C]d\-mmm\-yy;@"/>
  </numFmts>
  <fonts count="29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sz val="18"/>
      <color indexed="8"/>
      <name val="Arial"/>
      <family val="2"/>
    </font>
    <font>
      <b/>
      <sz val="10"/>
      <color indexed="12"/>
      <name val="Arial"/>
      <family val="2"/>
    </font>
    <font>
      <b/>
      <sz val="11"/>
      <color indexed="9"/>
      <name val="Arial"/>
      <family val="2"/>
    </font>
    <font>
      <b/>
      <sz val="11"/>
      <color indexed="55"/>
      <name val="Arial"/>
      <family val="2"/>
    </font>
    <font>
      <b/>
      <sz val="18"/>
      <color indexed="55"/>
      <name val="Arial"/>
      <family val="2"/>
    </font>
    <font>
      <b/>
      <sz val="20"/>
      <name val="Arial"/>
      <family val="2"/>
    </font>
    <font>
      <sz val="11"/>
      <name val="Arial"/>
      <family val="2"/>
    </font>
    <font>
      <b/>
      <sz val="18"/>
      <name val="Arial"/>
      <family val="2"/>
    </font>
    <font>
      <b/>
      <sz val="11"/>
      <color indexed="10"/>
      <name val="Arial"/>
      <family val="2"/>
    </font>
    <font>
      <b/>
      <sz val="16"/>
      <color theme="0"/>
      <name val="Arial"/>
      <family val="2"/>
    </font>
    <font>
      <b/>
      <sz val="16"/>
      <name val="Arial"/>
      <family val="2"/>
    </font>
    <font>
      <b/>
      <sz val="10"/>
      <color theme="0"/>
      <name val="Arial"/>
      <family val="2"/>
    </font>
    <font>
      <b/>
      <sz val="10"/>
      <color indexed="55"/>
      <name val="Arial"/>
      <family val="2"/>
    </font>
    <font>
      <b/>
      <i/>
      <sz val="10"/>
      <color theme="0" tint="-0.499984740745262"/>
      <name val="Arial"/>
      <family val="2"/>
    </font>
    <font>
      <b/>
      <sz val="9"/>
      <color theme="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sz val="11"/>
      <color indexed="8"/>
      <name val="Arial"/>
      <family val="2"/>
    </font>
    <font>
      <b/>
      <sz val="18"/>
      <color theme="5" tint="-0.249977111117893"/>
      <name val="Arial"/>
      <family val="2"/>
    </font>
    <font>
      <b/>
      <sz val="8"/>
      <name val="Arial"/>
      <family val="2"/>
    </font>
    <font>
      <b/>
      <sz val="18"/>
      <color rgb="FF0000FF"/>
      <name val="Arial"/>
      <family val="2"/>
    </font>
    <font>
      <b/>
      <sz val="8"/>
      <color theme="0" tint="-0.499984740745262"/>
      <name val="Arial"/>
      <family val="2"/>
    </font>
    <font>
      <b/>
      <i/>
      <sz val="8"/>
      <color theme="0" tint="-0.499984740745262"/>
      <name val="Arial"/>
      <family val="2"/>
    </font>
    <font>
      <sz val="10"/>
      <color indexed="8"/>
      <name val="Arial"/>
      <family val="2"/>
    </font>
    <font>
      <b/>
      <sz val="14"/>
      <color rgb="FF666699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666699"/>
        <bgColor indexed="64"/>
      </patternFill>
    </fill>
    <fill>
      <patternFill patternType="solid">
        <fgColor theme="3" tint="0.79998168889431442"/>
        <bgColor indexed="64"/>
      </patternFill>
    </fill>
  </fills>
  <borders count="57">
    <border>
      <left/>
      <right/>
      <top/>
      <bottom/>
      <diagonal/>
    </border>
    <border>
      <left style="medium">
        <color rgb="FF666699"/>
      </left>
      <right/>
      <top style="medium">
        <color rgb="FF666699"/>
      </top>
      <bottom/>
      <diagonal/>
    </border>
    <border>
      <left/>
      <right/>
      <top style="medium">
        <color rgb="FF666699"/>
      </top>
      <bottom/>
      <diagonal/>
    </border>
    <border>
      <left/>
      <right style="medium">
        <color rgb="FF666699"/>
      </right>
      <top style="medium">
        <color rgb="FF666699"/>
      </top>
      <bottom/>
      <diagonal/>
    </border>
    <border>
      <left style="medium">
        <color rgb="FF666699"/>
      </left>
      <right/>
      <top/>
      <bottom style="medium">
        <color rgb="FF666699"/>
      </bottom>
      <diagonal/>
    </border>
    <border>
      <left/>
      <right/>
      <top/>
      <bottom style="medium">
        <color rgb="FF666699"/>
      </bottom>
      <diagonal/>
    </border>
    <border>
      <left/>
      <right style="medium">
        <color rgb="FF666699"/>
      </right>
      <top/>
      <bottom style="medium">
        <color rgb="FF666699"/>
      </bottom>
      <diagonal/>
    </border>
    <border>
      <left style="medium">
        <color rgb="FF666699"/>
      </left>
      <right/>
      <top style="medium">
        <color rgb="FF666699"/>
      </top>
      <bottom style="medium">
        <color rgb="FF666699"/>
      </bottom>
      <diagonal/>
    </border>
    <border>
      <left/>
      <right/>
      <top style="medium">
        <color rgb="FF666699"/>
      </top>
      <bottom style="medium">
        <color rgb="FF666699"/>
      </bottom>
      <diagonal/>
    </border>
    <border>
      <left/>
      <right style="medium">
        <color rgb="FF666699"/>
      </right>
      <top style="medium">
        <color rgb="FF666699"/>
      </top>
      <bottom style="medium">
        <color rgb="FF666699"/>
      </bottom>
      <diagonal/>
    </border>
    <border>
      <left style="medium">
        <color rgb="FF666699"/>
      </left>
      <right style="thin">
        <color rgb="FF666699"/>
      </right>
      <top style="medium">
        <color rgb="FF666699"/>
      </top>
      <bottom style="medium">
        <color rgb="FF666699"/>
      </bottom>
      <diagonal/>
    </border>
    <border>
      <left style="thin">
        <color rgb="FF666699"/>
      </left>
      <right style="thin">
        <color rgb="FF666699"/>
      </right>
      <top style="medium">
        <color rgb="FF666699"/>
      </top>
      <bottom style="medium">
        <color rgb="FF666699"/>
      </bottom>
      <diagonal/>
    </border>
    <border>
      <left style="thin">
        <color rgb="FF666699"/>
      </left>
      <right style="medium">
        <color rgb="FF666699"/>
      </right>
      <top style="medium">
        <color rgb="FF666699"/>
      </top>
      <bottom style="medium">
        <color rgb="FF666699"/>
      </bottom>
      <diagonal/>
    </border>
    <border>
      <left/>
      <right/>
      <top style="medium">
        <color rgb="FF666699"/>
      </top>
      <bottom style="dashed">
        <color rgb="FF666699"/>
      </bottom>
      <diagonal/>
    </border>
    <border>
      <left/>
      <right style="medium">
        <color rgb="FF666699"/>
      </right>
      <top style="medium">
        <color rgb="FF666699"/>
      </top>
      <bottom style="dashed">
        <color rgb="FF666699"/>
      </bottom>
      <diagonal/>
    </border>
    <border>
      <left/>
      <right/>
      <top style="dashed">
        <color rgb="FF666699"/>
      </top>
      <bottom style="dashed">
        <color rgb="FF666699"/>
      </bottom>
      <diagonal/>
    </border>
    <border>
      <left/>
      <right style="medium">
        <color rgb="FF666699"/>
      </right>
      <top style="dashed">
        <color rgb="FF666699"/>
      </top>
      <bottom style="dashed">
        <color rgb="FF666699"/>
      </bottom>
      <diagonal/>
    </border>
    <border>
      <left/>
      <right/>
      <top style="dashed">
        <color rgb="FF666699"/>
      </top>
      <bottom style="medium">
        <color rgb="FF666699"/>
      </bottom>
      <diagonal/>
    </border>
    <border>
      <left/>
      <right style="medium">
        <color rgb="FF666699"/>
      </right>
      <top style="dashed">
        <color rgb="FF666699"/>
      </top>
      <bottom style="medium">
        <color rgb="FF666699"/>
      </bottom>
      <diagonal/>
    </border>
    <border>
      <left style="medium">
        <color rgb="FF666699"/>
      </left>
      <right/>
      <top style="medium">
        <color rgb="FF666699"/>
      </top>
      <bottom style="dashed">
        <color rgb="FF666699"/>
      </bottom>
      <diagonal/>
    </border>
    <border>
      <left style="medium">
        <color rgb="FF666699"/>
      </left>
      <right/>
      <top style="dashed">
        <color rgb="FF666699"/>
      </top>
      <bottom style="dashed">
        <color rgb="FF666699"/>
      </bottom>
      <diagonal/>
    </border>
    <border>
      <left style="medium">
        <color rgb="FF666699"/>
      </left>
      <right/>
      <top style="dashed">
        <color rgb="FF666699"/>
      </top>
      <bottom style="medium">
        <color rgb="FF666699"/>
      </bottom>
      <diagonal/>
    </border>
    <border>
      <left style="thin">
        <color rgb="FF666699"/>
      </left>
      <right style="thin">
        <color rgb="FF666699"/>
      </right>
      <top style="medium">
        <color rgb="FF666699"/>
      </top>
      <bottom style="dashed">
        <color rgb="FF666699"/>
      </bottom>
      <diagonal/>
    </border>
    <border>
      <left style="thin">
        <color rgb="FF666699"/>
      </left>
      <right style="thin">
        <color rgb="FF666699"/>
      </right>
      <top style="dashed">
        <color rgb="FF666699"/>
      </top>
      <bottom style="dashed">
        <color rgb="FF666699"/>
      </bottom>
      <diagonal/>
    </border>
    <border>
      <left style="thin">
        <color rgb="FF666699"/>
      </left>
      <right style="thin">
        <color rgb="FF666699"/>
      </right>
      <top style="dashed">
        <color rgb="FF666699"/>
      </top>
      <bottom style="medium">
        <color rgb="FF666699"/>
      </bottom>
      <diagonal/>
    </border>
    <border>
      <left style="thin">
        <color rgb="FF666699"/>
      </left>
      <right/>
      <top style="medium">
        <color rgb="FF666699"/>
      </top>
      <bottom style="dashed">
        <color rgb="FF666699"/>
      </bottom>
      <diagonal/>
    </border>
    <border>
      <left style="thin">
        <color rgb="FF666699"/>
      </left>
      <right/>
      <top style="dashed">
        <color rgb="FF666699"/>
      </top>
      <bottom style="dashed">
        <color rgb="FF666699"/>
      </bottom>
      <diagonal/>
    </border>
    <border>
      <left style="thin">
        <color rgb="FF666699"/>
      </left>
      <right/>
      <top style="dashed">
        <color rgb="FF666699"/>
      </top>
      <bottom style="medium">
        <color rgb="FF666699"/>
      </bottom>
      <diagonal/>
    </border>
    <border>
      <left style="thin">
        <color rgb="FF666699"/>
      </left>
      <right style="hair">
        <color rgb="FF666699"/>
      </right>
      <top style="medium">
        <color rgb="FF666699"/>
      </top>
      <bottom style="dashed">
        <color rgb="FF666699"/>
      </bottom>
      <diagonal/>
    </border>
    <border>
      <left style="thin">
        <color rgb="FF666699"/>
      </left>
      <right style="hair">
        <color rgb="FF666699"/>
      </right>
      <top style="dashed">
        <color rgb="FF666699"/>
      </top>
      <bottom style="dashed">
        <color rgb="FF666699"/>
      </bottom>
      <diagonal/>
    </border>
    <border>
      <left style="thin">
        <color rgb="FF666699"/>
      </left>
      <right style="hair">
        <color rgb="FF666699"/>
      </right>
      <top style="dashed">
        <color rgb="FF666699"/>
      </top>
      <bottom style="medium">
        <color rgb="FF666699"/>
      </bottom>
      <diagonal/>
    </border>
    <border>
      <left/>
      <right style="thin">
        <color rgb="FF666699"/>
      </right>
      <top style="medium">
        <color rgb="FF666699"/>
      </top>
      <bottom style="dashed">
        <color rgb="FF666699"/>
      </bottom>
      <diagonal/>
    </border>
    <border>
      <left/>
      <right style="thin">
        <color rgb="FF666699"/>
      </right>
      <top style="dashed">
        <color rgb="FF666699"/>
      </top>
      <bottom style="dashed">
        <color rgb="FF666699"/>
      </bottom>
      <diagonal/>
    </border>
    <border>
      <left/>
      <right style="thin">
        <color rgb="FF666699"/>
      </right>
      <top style="dashed">
        <color rgb="FF666699"/>
      </top>
      <bottom style="medium">
        <color rgb="FF666699"/>
      </bottom>
      <diagonal/>
    </border>
    <border>
      <left style="thin">
        <color rgb="FF666699"/>
      </left>
      <right/>
      <top style="thin">
        <color rgb="FF666699"/>
      </top>
      <bottom/>
      <diagonal/>
    </border>
    <border>
      <left/>
      <right/>
      <top style="thin">
        <color rgb="FF666699"/>
      </top>
      <bottom/>
      <diagonal/>
    </border>
    <border>
      <left/>
      <right style="thin">
        <color rgb="FF666699"/>
      </right>
      <top style="thin">
        <color rgb="FF666699"/>
      </top>
      <bottom/>
      <diagonal/>
    </border>
    <border>
      <left style="thin">
        <color rgb="FF666699"/>
      </left>
      <right style="thin">
        <color rgb="FF666699"/>
      </right>
      <top style="thin">
        <color rgb="FF666699"/>
      </top>
      <bottom style="dashed">
        <color rgb="FF666699"/>
      </bottom>
      <diagonal/>
    </border>
    <border>
      <left style="thin">
        <color rgb="FF666699"/>
      </left>
      <right/>
      <top/>
      <bottom/>
      <diagonal/>
    </border>
    <border>
      <left/>
      <right style="thin">
        <color rgb="FF666699"/>
      </right>
      <top/>
      <bottom/>
      <diagonal/>
    </border>
    <border>
      <left style="thin">
        <color rgb="FF666699"/>
      </left>
      <right/>
      <top/>
      <bottom style="thin">
        <color rgb="FF666699"/>
      </bottom>
      <diagonal/>
    </border>
    <border>
      <left/>
      <right/>
      <top/>
      <bottom style="thin">
        <color rgb="FF666699"/>
      </bottom>
      <diagonal/>
    </border>
    <border>
      <left/>
      <right style="thin">
        <color rgb="FF666699"/>
      </right>
      <top/>
      <bottom style="thin">
        <color rgb="FF666699"/>
      </bottom>
      <diagonal/>
    </border>
    <border>
      <left style="thin">
        <color rgb="FF666699"/>
      </left>
      <right style="thin">
        <color rgb="FF666699"/>
      </right>
      <top style="dashed">
        <color rgb="FF666699"/>
      </top>
      <bottom style="thin">
        <color rgb="FF666699"/>
      </bottom>
      <diagonal/>
    </border>
    <border>
      <left style="medium">
        <color rgb="FF666699"/>
      </left>
      <right style="hair">
        <color rgb="FF666699"/>
      </right>
      <top style="medium">
        <color rgb="FF666699"/>
      </top>
      <bottom style="dashed">
        <color rgb="FF666699"/>
      </bottom>
      <diagonal/>
    </border>
    <border>
      <left style="hair">
        <color rgb="FF666699"/>
      </left>
      <right style="hair">
        <color rgb="FF666699"/>
      </right>
      <top style="medium">
        <color rgb="FF666699"/>
      </top>
      <bottom style="dashed">
        <color rgb="FF666699"/>
      </bottom>
      <diagonal/>
    </border>
    <border>
      <left style="hair">
        <color rgb="FF666699"/>
      </left>
      <right style="medium">
        <color rgb="FF666699"/>
      </right>
      <top style="medium">
        <color rgb="FF666699"/>
      </top>
      <bottom style="dashed">
        <color rgb="FF666699"/>
      </bottom>
      <diagonal/>
    </border>
    <border>
      <left style="medium">
        <color rgb="FF666699"/>
      </left>
      <right style="hair">
        <color rgb="FF666699"/>
      </right>
      <top style="dashed">
        <color rgb="FF666699"/>
      </top>
      <bottom style="dashed">
        <color rgb="FF666699"/>
      </bottom>
      <diagonal/>
    </border>
    <border>
      <left style="hair">
        <color rgb="FF666699"/>
      </left>
      <right style="hair">
        <color rgb="FF666699"/>
      </right>
      <top style="dashed">
        <color rgb="FF666699"/>
      </top>
      <bottom style="dashed">
        <color rgb="FF666699"/>
      </bottom>
      <diagonal/>
    </border>
    <border>
      <left style="hair">
        <color rgb="FF666699"/>
      </left>
      <right style="medium">
        <color rgb="FF666699"/>
      </right>
      <top style="dashed">
        <color rgb="FF666699"/>
      </top>
      <bottom style="dashed">
        <color rgb="FF666699"/>
      </bottom>
      <diagonal/>
    </border>
    <border>
      <left style="medium">
        <color rgb="FF666699"/>
      </left>
      <right style="hair">
        <color rgb="FF666699"/>
      </right>
      <top style="dashed">
        <color rgb="FF666699"/>
      </top>
      <bottom style="medium">
        <color rgb="FF666699"/>
      </bottom>
      <diagonal/>
    </border>
    <border>
      <left style="hair">
        <color rgb="FF666699"/>
      </left>
      <right style="hair">
        <color rgb="FF666699"/>
      </right>
      <top style="dashed">
        <color rgb="FF666699"/>
      </top>
      <bottom style="medium">
        <color rgb="FF666699"/>
      </bottom>
      <diagonal/>
    </border>
    <border>
      <left style="medium">
        <color rgb="FF666699"/>
      </left>
      <right style="thin">
        <color rgb="FF666699"/>
      </right>
      <top style="dashed">
        <color rgb="FF666699"/>
      </top>
      <bottom style="dashed">
        <color rgb="FF666699"/>
      </bottom>
      <diagonal/>
    </border>
    <border>
      <left style="thin">
        <color rgb="FF666699"/>
      </left>
      <right style="medium">
        <color rgb="FF666699"/>
      </right>
      <top style="dashed">
        <color rgb="FF666699"/>
      </top>
      <bottom style="dashed">
        <color rgb="FF666699"/>
      </bottom>
      <diagonal/>
    </border>
    <border>
      <left style="medium">
        <color rgb="FF666699"/>
      </left>
      <right style="thin">
        <color rgb="FF666699"/>
      </right>
      <top/>
      <bottom style="dashed">
        <color rgb="FF666699"/>
      </bottom>
      <diagonal/>
    </border>
    <border>
      <left style="thin">
        <color rgb="FF666699"/>
      </left>
      <right style="thin">
        <color rgb="FF666699"/>
      </right>
      <top/>
      <bottom style="dashed">
        <color rgb="FF666699"/>
      </bottom>
      <diagonal/>
    </border>
    <border>
      <left style="thin">
        <color rgb="FF666699"/>
      </left>
      <right style="medium">
        <color rgb="FF666699"/>
      </right>
      <top/>
      <bottom style="dashed">
        <color rgb="FF666699"/>
      </bottom>
      <diagonal/>
    </border>
  </borders>
  <cellStyleXfs count="1">
    <xf numFmtId="0" fontId="0" fillId="0" borderId="0"/>
  </cellStyleXfs>
  <cellXfs count="177">
    <xf numFmtId="0" fontId="0" fillId="0" borderId="0" xfId="0"/>
    <xf numFmtId="0" fontId="1" fillId="2" borderId="0" xfId="0" applyFont="1" applyFill="1" applyAlignment="1" applyProtection="1">
      <alignment vertical="center"/>
      <protection locked="0" hidden="1"/>
    </xf>
    <xf numFmtId="166" fontId="1" fillId="2" borderId="0" xfId="0" applyNumberFormat="1" applyFont="1" applyFill="1" applyAlignment="1" applyProtection="1">
      <alignment vertical="center"/>
      <protection locked="0" hidden="1"/>
    </xf>
    <xf numFmtId="0" fontId="1" fillId="2" borderId="0" xfId="0" applyFont="1" applyFill="1" applyAlignment="1" applyProtection="1">
      <alignment horizontal="center" vertical="center"/>
      <protection locked="0" hidden="1"/>
    </xf>
    <xf numFmtId="2" fontId="1" fillId="2" borderId="0" xfId="0" applyNumberFormat="1" applyFont="1" applyFill="1" applyAlignment="1" applyProtection="1">
      <alignment vertical="center"/>
      <protection locked="0" hidden="1"/>
    </xf>
    <xf numFmtId="0" fontId="2" fillId="2" borderId="0" xfId="0" applyFont="1" applyFill="1" applyAlignment="1" applyProtection="1">
      <alignment vertical="center"/>
      <protection locked="0" hidden="1"/>
    </xf>
    <xf numFmtId="0" fontId="1" fillId="2" borderId="0" xfId="0" applyFont="1" applyFill="1" applyBorder="1" applyAlignment="1" applyProtection="1">
      <alignment vertical="center"/>
      <protection locked="0" hidden="1"/>
    </xf>
    <xf numFmtId="0" fontId="6" fillId="2" borderId="0" xfId="0" applyFont="1" applyFill="1" applyBorder="1" applyAlignment="1">
      <alignment vertical="center"/>
    </xf>
    <xf numFmtId="0" fontId="2" fillId="2" borderId="0" xfId="0" applyFont="1" applyFill="1" applyBorder="1" applyAlignment="1" applyProtection="1">
      <alignment vertical="center"/>
    </xf>
    <xf numFmtId="0" fontId="2" fillId="0" borderId="0" xfId="0" applyFont="1" applyBorder="1" applyAlignment="1">
      <alignment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Border="1" applyAlignment="1">
      <alignment vertical="center"/>
    </xf>
    <xf numFmtId="0" fontId="1" fillId="3" borderId="0" xfId="0" applyFont="1" applyFill="1" applyAlignment="1">
      <alignment vertical="center"/>
    </xf>
    <xf numFmtId="0" fontId="2" fillId="3" borderId="0" xfId="0" applyFont="1" applyFill="1" applyBorder="1" applyAlignment="1">
      <alignment vertical="center"/>
    </xf>
    <xf numFmtId="0" fontId="5" fillId="2" borderId="0" xfId="0" applyFont="1" applyFill="1" applyAlignment="1" applyProtection="1">
      <alignment vertical="center"/>
    </xf>
    <xf numFmtId="0" fontId="5" fillId="2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2" fillId="2" borderId="0" xfId="0" applyFont="1" applyFill="1" applyBorder="1" applyAlignment="1" applyProtection="1">
      <alignment horizontal="center" vertical="center" textRotation="90"/>
    </xf>
    <xf numFmtId="0" fontId="2" fillId="2" borderId="0" xfId="0" applyNumberFormat="1" applyFont="1" applyFill="1" applyBorder="1" applyAlignment="1" applyProtection="1">
      <alignment vertical="center"/>
    </xf>
    <xf numFmtId="164" fontId="2" fillId="2" borderId="0" xfId="0" applyNumberFormat="1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center" vertical="center"/>
    </xf>
    <xf numFmtId="164" fontId="2" fillId="2" borderId="0" xfId="0" applyNumberFormat="1" applyFont="1" applyFill="1" applyBorder="1" applyAlignment="1" applyProtection="1">
      <alignment horizontal="left" vertical="center"/>
      <protection locked="0"/>
    </xf>
    <xf numFmtId="0" fontId="2" fillId="2" borderId="0" xfId="0" applyFont="1" applyFill="1" applyBorder="1" applyAlignment="1" applyProtection="1">
      <alignment vertical="center"/>
      <protection locked="0"/>
    </xf>
    <xf numFmtId="0" fontId="9" fillId="2" borderId="0" xfId="0" applyFont="1" applyFill="1" applyBorder="1" applyAlignment="1" applyProtection="1">
      <alignment horizontal="center" vertical="center"/>
      <protection locked="0"/>
    </xf>
    <xf numFmtId="166" fontId="2" fillId="2" borderId="0" xfId="0" applyNumberFormat="1" applyFont="1" applyFill="1" applyBorder="1" applyAlignment="1" applyProtection="1">
      <alignment horizontal="center" vertical="center"/>
      <protection locked="0"/>
    </xf>
    <xf numFmtId="164" fontId="10" fillId="2" borderId="0" xfId="0" applyNumberFormat="1" applyFont="1" applyFill="1" applyBorder="1" applyAlignment="1" applyProtection="1">
      <alignment vertical="center"/>
      <protection locked="0"/>
    </xf>
    <xf numFmtId="1" fontId="11" fillId="2" borderId="0" xfId="0" applyNumberFormat="1" applyFont="1" applyFill="1" applyBorder="1" applyAlignment="1" applyProtection="1">
      <alignment horizontal="center" vertical="center"/>
      <protection locked="0"/>
    </xf>
    <xf numFmtId="1" fontId="11" fillId="2" borderId="0" xfId="0" applyNumberFormat="1" applyFont="1" applyFill="1" applyBorder="1" applyAlignment="1" applyProtection="1">
      <alignment horizontal="center" vertical="center"/>
    </xf>
    <xf numFmtId="165" fontId="2" fillId="2" borderId="0" xfId="0" applyNumberFormat="1" applyFont="1" applyFill="1" applyBorder="1" applyAlignment="1" applyProtection="1">
      <alignment horizontal="center" vertical="center"/>
    </xf>
    <xf numFmtId="0" fontId="19" fillId="0" borderId="0" xfId="0" applyFont="1"/>
    <xf numFmtId="0" fontId="0" fillId="0" borderId="0" xfId="0" applyBorder="1"/>
    <xf numFmtId="0" fontId="0" fillId="0" borderId="0" xfId="0" applyBorder="1" applyAlignment="1" applyProtection="1">
      <alignment horizontal="left"/>
    </xf>
    <xf numFmtId="0" fontId="20" fillId="10" borderId="0" xfId="0" applyFont="1" applyFill="1" applyBorder="1"/>
    <xf numFmtId="0" fontId="19" fillId="0" borderId="0" xfId="0" applyFont="1" applyBorder="1" applyAlignment="1" applyProtection="1">
      <alignment horizontal="left"/>
    </xf>
    <xf numFmtId="0" fontId="0" fillId="0" borderId="0" xfId="0" applyBorder="1" applyAlignment="1" applyProtection="1">
      <alignment horizontal="right"/>
    </xf>
    <xf numFmtId="0" fontId="0" fillId="0" borderId="0" xfId="0" applyProtection="1"/>
    <xf numFmtId="0" fontId="0" fillId="0" borderId="0" xfId="0" applyAlignment="1" applyProtection="1">
      <alignment horizontal="left"/>
    </xf>
    <xf numFmtId="0" fontId="19" fillId="0" borderId="0" xfId="0" applyFont="1" applyAlignment="1" applyProtection="1">
      <alignment horizontal="left"/>
    </xf>
    <xf numFmtId="0" fontId="1" fillId="3" borderId="0" xfId="0" applyFont="1" applyFill="1" applyAlignment="1" applyProtection="1">
      <alignment vertical="center"/>
      <protection locked="0" hidden="1"/>
    </xf>
    <xf numFmtId="0" fontId="3" fillId="3" borderId="0" xfId="0" applyFont="1" applyFill="1" applyAlignment="1">
      <alignment vertical="center"/>
    </xf>
    <xf numFmtId="0" fontId="6" fillId="3" borderId="0" xfId="0" applyFont="1" applyFill="1" applyBorder="1" applyAlignment="1">
      <alignment vertical="center"/>
    </xf>
    <xf numFmtId="0" fontId="5" fillId="3" borderId="0" xfId="0" applyFont="1" applyFill="1" applyAlignment="1">
      <alignment vertical="center"/>
    </xf>
    <xf numFmtId="0" fontId="2" fillId="3" borderId="0" xfId="0" applyFont="1" applyFill="1" applyAlignment="1" applyProtection="1">
      <alignment vertical="center"/>
      <protection locked="0" hidden="1"/>
    </xf>
    <xf numFmtId="0" fontId="5" fillId="2" borderId="0" xfId="0" applyFont="1" applyFill="1" applyBorder="1" applyAlignment="1">
      <alignment vertical="center"/>
    </xf>
    <xf numFmtId="0" fontId="2" fillId="2" borderId="0" xfId="0" applyFont="1" applyFill="1" applyBorder="1" applyAlignment="1" applyProtection="1">
      <alignment vertical="center"/>
      <protection locked="0" hidden="1"/>
    </xf>
    <xf numFmtId="2" fontId="0" fillId="0" borderId="0" xfId="0" applyNumberFormat="1"/>
    <xf numFmtId="2" fontId="0" fillId="0" borderId="0" xfId="0" applyNumberFormat="1" applyBorder="1"/>
    <xf numFmtId="0" fontId="0" fillId="0" borderId="0" xfId="0" applyFill="1"/>
    <xf numFmtId="1" fontId="0" fillId="0" borderId="0" xfId="0" applyNumberFormat="1" applyFill="1"/>
    <xf numFmtId="0" fontId="19" fillId="0" borderId="0" xfId="0" applyFont="1" applyAlignment="1">
      <alignment horizontal="center"/>
    </xf>
    <xf numFmtId="0" fontId="0" fillId="4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23" fillId="0" borderId="0" xfId="0" applyFont="1"/>
    <xf numFmtId="0" fontId="0" fillId="6" borderId="0" xfId="0" applyFill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 vertical="center"/>
    </xf>
    <xf numFmtId="1" fontId="0" fillId="5" borderId="0" xfId="0" applyNumberFormat="1" applyFill="1" applyAlignment="1">
      <alignment horizontal="center" vertical="center"/>
    </xf>
    <xf numFmtId="1" fontId="0" fillId="9" borderId="0" xfId="0" applyNumberFormat="1" applyFill="1" applyAlignment="1">
      <alignment horizontal="center" vertical="center"/>
    </xf>
    <xf numFmtId="0" fontId="0" fillId="8" borderId="0" xfId="0" applyFill="1" applyAlignment="1">
      <alignment horizontal="center"/>
    </xf>
    <xf numFmtId="1" fontId="0" fillId="8" borderId="0" xfId="0" applyNumberFormat="1" applyFill="1" applyAlignment="1">
      <alignment horizontal="center"/>
    </xf>
    <xf numFmtId="1" fontId="0" fillId="9" borderId="0" xfId="0" applyNumberFormat="1" applyFill="1" applyAlignment="1">
      <alignment horizontal="center"/>
    </xf>
    <xf numFmtId="0" fontId="0" fillId="9" borderId="0" xfId="0" applyFill="1" applyAlignment="1">
      <alignment horizontal="center"/>
    </xf>
    <xf numFmtId="1" fontId="0" fillId="4" borderId="0" xfId="0" applyNumberFormat="1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 applyProtection="1">
      <alignment horizontal="center" vertical="center"/>
    </xf>
    <xf numFmtId="0" fontId="19" fillId="0" borderId="0" xfId="0" applyFont="1" applyBorder="1" applyAlignment="1" applyProtection="1">
      <alignment horizontal="center" vertical="center"/>
    </xf>
    <xf numFmtId="0" fontId="19" fillId="0" borderId="0" xfId="0" applyFont="1" applyAlignment="1" applyProtection="1">
      <alignment horizontal="center" vertical="center"/>
    </xf>
    <xf numFmtId="0" fontId="27" fillId="8" borderId="0" xfId="0" applyFont="1" applyFill="1" applyAlignment="1">
      <alignment horizontal="center"/>
    </xf>
    <xf numFmtId="0" fontId="14" fillId="2" borderId="2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28" fillId="2" borderId="5" xfId="0" applyFont="1" applyFill="1" applyBorder="1" applyAlignment="1">
      <alignment vertical="center"/>
    </xf>
    <xf numFmtId="0" fontId="16" fillId="3" borderId="7" xfId="0" applyFont="1" applyFill="1" applyBorder="1" applyAlignment="1" applyProtection="1">
      <alignment horizontal="center" vertical="center"/>
    </xf>
    <xf numFmtId="0" fontId="16" fillId="3" borderId="8" xfId="0" applyFont="1" applyFill="1" applyBorder="1" applyAlignment="1" applyProtection="1">
      <alignment horizontal="center" vertical="center"/>
    </xf>
    <xf numFmtId="0" fontId="15" fillId="11" borderId="7" xfId="0" applyFont="1" applyFill="1" applyBorder="1" applyAlignment="1" applyProtection="1">
      <alignment horizontal="center" vertical="center"/>
    </xf>
    <xf numFmtId="0" fontId="15" fillId="11" borderId="8" xfId="0" applyFont="1" applyFill="1" applyBorder="1" applyAlignment="1" applyProtection="1">
      <alignment horizontal="center" vertical="center"/>
    </xf>
    <xf numFmtId="164" fontId="15" fillId="11" borderId="8" xfId="0" applyNumberFormat="1" applyFont="1" applyFill="1" applyBorder="1" applyAlignment="1" applyProtection="1">
      <alignment horizontal="center" vertical="center"/>
    </xf>
    <xf numFmtId="164" fontId="15" fillId="11" borderId="9" xfId="0" applyNumberFormat="1" applyFont="1" applyFill="1" applyBorder="1" applyAlignment="1" applyProtection="1">
      <alignment horizontal="center" vertical="center"/>
    </xf>
    <xf numFmtId="164" fontId="15" fillId="11" borderId="10" xfId="0" applyNumberFormat="1" applyFont="1" applyFill="1" applyBorder="1" applyAlignment="1" applyProtection="1">
      <alignment horizontal="center" vertical="center"/>
    </xf>
    <xf numFmtId="164" fontId="15" fillId="11" borderId="11" xfId="0" applyNumberFormat="1" applyFont="1" applyFill="1" applyBorder="1" applyAlignment="1" applyProtection="1">
      <alignment horizontal="center" vertical="center"/>
    </xf>
    <xf numFmtId="0" fontId="15" fillId="11" borderId="12" xfId="0" applyFont="1" applyFill="1" applyBorder="1" applyAlignment="1" applyProtection="1">
      <alignment horizontal="center" vertical="center"/>
    </xf>
    <xf numFmtId="2" fontId="21" fillId="2" borderId="14" xfId="0" applyNumberFormat="1" applyFont="1" applyFill="1" applyBorder="1" applyAlignment="1" applyProtection="1">
      <alignment horizontal="center" vertical="center"/>
      <protection locked="0"/>
    </xf>
    <xf numFmtId="2" fontId="21" fillId="2" borderId="16" xfId="0" applyNumberFormat="1" applyFont="1" applyFill="1" applyBorder="1" applyAlignment="1" applyProtection="1">
      <alignment horizontal="center" vertical="center"/>
      <protection locked="0"/>
    </xf>
    <xf numFmtId="2" fontId="21" fillId="2" borderId="18" xfId="0" applyNumberFormat="1" applyFont="1" applyFill="1" applyBorder="1" applyAlignment="1" applyProtection="1">
      <alignment horizontal="center" vertical="center"/>
      <protection locked="0"/>
    </xf>
    <xf numFmtId="0" fontId="2" fillId="2" borderId="19" xfId="0" applyFont="1" applyFill="1" applyBorder="1" applyAlignment="1" applyProtection="1">
      <alignment horizontal="center" vertical="center"/>
    </xf>
    <xf numFmtId="0" fontId="2" fillId="2" borderId="20" xfId="0" applyFont="1" applyFill="1" applyBorder="1" applyAlignment="1" applyProtection="1">
      <alignment horizontal="center" vertical="center"/>
    </xf>
    <xf numFmtId="0" fontId="2" fillId="2" borderId="21" xfId="0" applyFont="1" applyFill="1" applyBorder="1" applyAlignment="1" applyProtection="1">
      <alignment horizontal="center" vertical="center"/>
    </xf>
    <xf numFmtId="0" fontId="2" fillId="2" borderId="22" xfId="0" applyNumberFormat="1" applyFont="1" applyFill="1" applyBorder="1" applyAlignment="1" applyProtection="1">
      <alignment horizontal="center" vertical="center"/>
    </xf>
    <xf numFmtId="0" fontId="24" fillId="2" borderId="22" xfId="0" applyNumberFormat="1" applyFont="1" applyFill="1" applyBorder="1" applyAlignment="1" applyProtection="1">
      <alignment horizontal="center" vertical="center"/>
      <protection locked="0"/>
    </xf>
    <xf numFmtId="0" fontId="2" fillId="2" borderId="23" xfId="0" applyNumberFormat="1" applyFont="1" applyFill="1" applyBorder="1" applyAlignment="1" applyProtection="1">
      <alignment horizontal="center" vertical="center"/>
    </xf>
    <xf numFmtId="0" fontId="24" fillId="2" borderId="23" xfId="0" applyNumberFormat="1" applyFont="1" applyFill="1" applyBorder="1" applyAlignment="1" applyProtection="1">
      <alignment horizontal="center" vertical="center"/>
      <protection locked="0"/>
    </xf>
    <xf numFmtId="0" fontId="2" fillId="2" borderId="24" xfId="0" applyNumberFormat="1" applyFont="1" applyFill="1" applyBorder="1" applyAlignment="1" applyProtection="1">
      <alignment horizontal="center" vertical="center"/>
    </xf>
    <xf numFmtId="0" fontId="24" fillId="2" borderId="24" xfId="0" applyNumberFormat="1" applyFont="1" applyFill="1" applyBorder="1" applyAlignment="1" applyProtection="1">
      <alignment horizontal="center" vertical="center"/>
      <protection locked="0"/>
    </xf>
    <xf numFmtId="164" fontId="2" fillId="2" borderId="25" xfId="0" applyNumberFormat="1" applyFont="1" applyFill="1" applyBorder="1" applyAlignment="1" applyProtection="1">
      <alignment horizontal="center" vertical="center"/>
      <protection locked="0"/>
    </xf>
    <xf numFmtId="164" fontId="2" fillId="2" borderId="26" xfId="0" applyNumberFormat="1" applyFont="1" applyFill="1" applyBorder="1" applyAlignment="1" applyProtection="1">
      <alignment horizontal="center" vertical="center"/>
      <protection locked="0"/>
    </xf>
    <xf numFmtId="164" fontId="2" fillId="2" borderId="27" xfId="0" applyNumberFormat="1" applyFont="1" applyFill="1" applyBorder="1" applyAlignment="1" applyProtection="1">
      <alignment horizontal="center" vertical="center"/>
      <protection locked="0"/>
    </xf>
    <xf numFmtId="1" fontId="2" fillId="2" borderId="25" xfId="0" applyNumberFormat="1" applyFont="1" applyFill="1" applyBorder="1" applyAlignment="1" applyProtection="1">
      <alignment horizontal="center" vertical="center"/>
      <protection locked="0"/>
    </xf>
    <xf numFmtId="1" fontId="2" fillId="2" borderId="26" xfId="0" applyNumberFormat="1" applyFont="1" applyFill="1" applyBorder="1" applyAlignment="1" applyProtection="1">
      <alignment horizontal="center" vertical="center"/>
      <protection locked="0"/>
    </xf>
    <xf numFmtId="1" fontId="2" fillId="2" borderId="27" xfId="0" applyNumberFormat="1" applyFont="1" applyFill="1" applyBorder="1" applyAlignment="1" applyProtection="1">
      <alignment horizontal="center" vertical="center"/>
      <protection locked="0"/>
    </xf>
    <xf numFmtId="0" fontId="2" fillId="2" borderId="22" xfId="0" applyFont="1" applyFill="1" applyBorder="1" applyAlignment="1" applyProtection="1">
      <alignment horizontal="center" vertical="center"/>
      <protection locked="0"/>
    </xf>
    <xf numFmtId="164" fontId="2" fillId="2" borderId="31" xfId="0" applyNumberFormat="1" applyFont="1" applyFill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164" fontId="2" fillId="2" borderId="32" xfId="0" applyNumberFormat="1" applyFont="1" applyFill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164" fontId="2" fillId="2" borderId="33" xfId="0" applyNumberFormat="1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Alignment="1">
      <alignment vertical="center"/>
    </xf>
    <xf numFmtId="0" fontId="2" fillId="2" borderId="2" xfId="0" applyFont="1" applyFill="1" applyBorder="1" applyAlignment="1">
      <alignment horizontal="center" vertical="center" textRotation="90"/>
    </xf>
    <xf numFmtId="0" fontId="2" fillId="2" borderId="2" xfId="0" applyFont="1" applyFill="1" applyBorder="1" applyAlignment="1">
      <alignment vertical="center"/>
    </xf>
    <xf numFmtId="164" fontId="2" fillId="2" borderId="2" xfId="0" applyNumberFormat="1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>
      <alignment horizontal="center" vertical="center"/>
    </xf>
    <xf numFmtId="164" fontId="2" fillId="2" borderId="2" xfId="0" applyNumberFormat="1" applyFont="1" applyFill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 applyProtection="1">
      <alignment vertical="center"/>
      <protection locked="0"/>
    </xf>
    <xf numFmtId="0" fontId="9" fillId="2" borderId="2" xfId="0" applyFont="1" applyFill="1" applyBorder="1" applyAlignment="1" applyProtection="1">
      <alignment horizontal="center" vertical="center"/>
      <protection locked="0"/>
    </xf>
    <xf numFmtId="166" fontId="2" fillId="2" borderId="2" xfId="0" applyNumberFormat="1" applyFont="1" applyFill="1" applyBorder="1" applyAlignment="1" applyProtection="1">
      <alignment horizontal="center" vertical="center"/>
      <protection locked="0"/>
    </xf>
    <xf numFmtId="164" fontId="10" fillId="2" borderId="2" xfId="0" applyNumberFormat="1" applyFont="1" applyFill="1" applyBorder="1" applyAlignment="1" applyProtection="1">
      <alignment vertical="center"/>
      <protection locked="0"/>
    </xf>
    <xf numFmtId="1" fontId="11" fillId="2" borderId="2" xfId="0" applyNumberFormat="1" applyFont="1" applyFill="1" applyBorder="1" applyAlignment="1" applyProtection="1">
      <alignment horizontal="center" vertical="center"/>
      <protection locked="0"/>
    </xf>
    <xf numFmtId="1" fontId="11" fillId="2" borderId="2" xfId="0" applyNumberFormat="1" applyFont="1" applyFill="1" applyBorder="1" applyAlignment="1">
      <alignment horizontal="center" vertical="center"/>
    </xf>
    <xf numFmtId="165" fontId="2" fillId="2" borderId="2" xfId="0" applyNumberFormat="1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3" borderId="0" xfId="0" applyFont="1" applyFill="1" applyAlignment="1">
      <alignment vertical="center"/>
    </xf>
    <xf numFmtId="0" fontId="2" fillId="3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25" fillId="3" borderId="37" xfId="0" applyFont="1" applyFill="1" applyBorder="1" applyAlignment="1">
      <alignment horizontal="center" vertical="center"/>
    </xf>
    <xf numFmtId="0" fontId="18" fillId="12" borderId="37" xfId="0" applyFont="1" applyFill="1" applyBorder="1" applyAlignment="1">
      <alignment horizontal="center" vertical="center"/>
    </xf>
    <xf numFmtId="0" fontId="25" fillId="3" borderId="23" xfId="0" applyFont="1" applyFill="1" applyBorder="1" applyAlignment="1">
      <alignment horizontal="center" vertical="center"/>
    </xf>
    <xf numFmtId="0" fontId="18" fillId="12" borderId="23" xfId="0" applyFont="1" applyFill="1" applyBorder="1" applyAlignment="1">
      <alignment horizontal="center" vertical="center"/>
    </xf>
    <xf numFmtId="0" fontId="25" fillId="3" borderId="43" xfId="0" applyFont="1" applyFill="1" applyBorder="1" applyAlignment="1">
      <alignment horizontal="center" vertical="center"/>
    </xf>
    <xf numFmtId="0" fontId="18" fillId="12" borderId="43" xfId="0" applyFont="1" applyFill="1" applyBorder="1" applyAlignment="1">
      <alignment horizontal="center" vertical="center"/>
    </xf>
    <xf numFmtId="1" fontId="4" fillId="2" borderId="44" xfId="0" applyNumberFormat="1" applyFont="1" applyFill="1" applyBorder="1" applyAlignment="1" applyProtection="1">
      <alignment horizontal="center" vertical="center"/>
      <protection locked="0"/>
    </xf>
    <xf numFmtId="1" fontId="4" fillId="2" borderId="45" xfId="0" applyNumberFormat="1" applyFont="1" applyFill="1" applyBorder="1" applyAlignment="1" applyProtection="1">
      <alignment horizontal="center" vertical="center"/>
      <protection locked="0"/>
    </xf>
    <xf numFmtId="1" fontId="8" fillId="12" borderId="46" xfId="0" applyNumberFormat="1" applyFont="1" applyFill="1" applyBorder="1" applyAlignment="1" applyProtection="1">
      <alignment horizontal="center" vertical="center"/>
    </xf>
    <xf numFmtId="1" fontId="4" fillId="2" borderId="47" xfId="0" applyNumberFormat="1" applyFont="1" applyFill="1" applyBorder="1" applyAlignment="1" applyProtection="1">
      <alignment horizontal="center" vertical="center"/>
      <protection locked="0"/>
    </xf>
    <xf numFmtId="1" fontId="4" fillId="2" borderId="48" xfId="0" applyNumberFormat="1" applyFont="1" applyFill="1" applyBorder="1" applyAlignment="1" applyProtection="1">
      <alignment horizontal="center" vertical="center"/>
      <protection locked="0"/>
    </xf>
    <xf numFmtId="1" fontId="8" fillId="12" borderId="49" xfId="0" applyNumberFormat="1" applyFont="1" applyFill="1" applyBorder="1" applyAlignment="1" applyProtection="1">
      <alignment horizontal="center" vertical="center"/>
    </xf>
    <xf numFmtId="1" fontId="4" fillId="2" borderId="50" xfId="0" applyNumberFormat="1" applyFont="1" applyFill="1" applyBorder="1" applyAlignment="1" applyProtection="1">
      <alignment horizontal="center" vertical="center"/>
      <protection locked="0"/>
    </xf>
    <xf numFmtId="1" fontId="4" fillId="2" borderId="51" xfId="0" applyNumberFormat="1" applyFont="1" applyFill="1" applyBorder="1" applyAlignment="1" applyProtection="1">
      <alignment horizontal="center" vertical="center"/>
      <protection locked="0"/>
    </xf>
    <xf numFmtId="1" fontId="22" fillId="2" borderId="52" xfId="0" applyNumberFormat="1" applyFont="1" applyFill="1" applyBorder="1" applyAlignment="1" applyProtection="1">
      <alignment horizontal="center" vertical="center"/>
    </xf>
    <xf numFmtId="0" fontId="7" fillId="2" borderId="23" xfId="0" quotePrefix="1" applyFont="1" applyFill="1" applyBorder="1" applyAlignment="1" applyProtection="1">
      <alignment horizontal="center" vertical="center"/>
    </xf>
    <xf numFmtId="0" fontId="7" fillId="2" borderId="23" xfId="0" applyFont="1" applyFill="1" applyBorder="1" applyAlignment="1" applyProtection="1">
      <alignment horizontal="center" vertical="center"/>
    </xf>
    <xf numFmtId="2" fontId="12" fillId="2" borderId="53" xfId="0" applyNumberFormat="1" applyFont="1" applyFill="1" applyBorder="1" applyAlignment="1" applyProtection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1" fontId="2" fillId="3" borderId="0" xfId="0" applyNumberFormat="1" applyFont="1" applyFill="1" applyAlignment="1" applyProtection="1">
      <alignment horizontal="center" vertical="center"/>
      <protection locked="0" hidden="1"/>
    </xf>
    <xf numFmtId="0" fontId="2" fillId="3" borderId="0" xfId="0" applyFont="1" applyFill="1" applyAlignment="1" applyProtection="1">
      <alignment horizontal="center" vertical="center"/>
      <protection locked="0" hidden="1"/>
    </xf>
    <xf numFmtId="164" fontId="3" fillId="2" borderId="28" xfId="0" applyNumberFormat="1" applyFont="1" applyFill="1" applyBorder="1" applyAlignment="1" applyProtection="1">
      <alignment horizontal="left" vertical="center"/>
      <protection locked="0"/>
    </xf>
    <xf numFmtId="0" fontId="3" fillId="2" borderId="13" xfId="0" applyFont="1" applyFill="1" applyBorder="1" applyAlignment="1" applyProtection="1">
      <alignment vertical="center"/>
      <protection locked="0"/>
    </xf>
    <xf numFmtId="164" fontId="3" fillId="2" borderId="29" xfId="0" applyNumberFormat="1" applyFont="1" applyFill="1" applyBorder="1" applyAlignment="1" applyProtection="1">
      <alignment horizontal="left" vertical="center"/>
      <protection locked="0"/>
    </xf>
    <xf numFmtId="0" fontId="3" fillId="2" borderId="15" xfId="0" applyFont="1" applyFill="1" applyBorder="1" applyAlignment="1" applyProtection="1">
      <alignment vertical="center"/>
      <protection locked="0"/>
    </xf>
    <xf numFmtId="164" fontId="3" fillId="2" borderId="30" xfId="0" applyNumberFormat="1" applyFont="1" applyFill="1" applyBorder="1" applyAlignment="1" applyProtection="1">
      <alignment horizontal="left" vertical="center"/>
      <protection locked="0"/>
    </xf>
    <xf numFmtId="0" fontId="3" fillId="2" borderId="17" xfId="0" applyFont="1" applyFill="1" applyBorder="1" applyAlignment="1" applyProtection="1">
      <alignment vertical="center"/>
      <protection locked="0"/>
    </xf>
    <xf numFmtId="0" fontId="20" fillId="10" borderId="0" xfId="0" applyFont="1" applyFill="1"/>
    <xf numFmtId="1" fontId="22" fillId="2" borderId="54" xfId="0" applyNumberFormat="1" applyFont="1" applyFill="1" applyBorder="1" applyAlignment="1" applyProtection="1">
      <alignment horizontal="center" vertical="center"/>
    </xf>
    <xf numFmtId="0" fontId="7" fillId="2" borderId="55" xfId="0" quotePrefix="1" applyFont="1" applyFill="1" applyBorder="1" applyAlignment="1" applyProtection="1">
      <alignment horizontal="center" vertical="center"/>
    </xf>
    <xf numFmtId="0" fontId="7" fillId="2" borderId="55" xfId="0" applyFont="1" applyFill="1" applyBorder="1" applyAlignment="1" applyProtection="1">
      <alignment horizontal="center" vertical="center"/>
    </xf>
    <xf numFmtId="2" fontId="12" fillId="2" borderId="56" xfId="0" applyNumberFormat="1" applyFont="1" applyFill="1" applyBorder="1" applyAlignment="1" applyProtection="1">
      <alignment horizontal="center" vertical="center"/>
    </xf>
    <xf numFmtId="1" fontId="11" fillId="2" borderId="8" xfId="0" applyNumberFormat="1" applyFont="1" applyFill="1" applyBorder="1" applyAlignment="1" applyProtection="1">
      <alignment horizontal="center" vertical="center"/>
    </xf>
    <xf numFmtId="165" fontId="2" fillId="2" borderId="8" xfId="0" applyNumberFormat="1" applyFont="1" applyFill="1" applyBorder="1" applyAlignment="1" applyProtection="1">
      <alignment horizontal="center" vertical="center"/>
    </xf>
    <xf numFmtId="0" fontId="26" fillId="3" borderId="23" xfId="0" applyFont="1" applyFill="1" applyBorder="1" applyAlignment="1">
      <alignment horizontal="center" vertical="center"/>
    </xf>
    <xf numFmtId="0" fontId="17" fillId="3" borderId="34" xfId="0" applyFont="1" applyFill="1" applyBorder="1" applyAlignment="1">
      <alignment horizontal="left" vertical="top"/>
    </xf>
    <xf numFmtId="0" fontId="1" fillId="3" borderId="35" xfId="0" applyFont="1" applyFill="1" applyBorder="1" applyAlignment="1">
      <alignment horizontal="left" vertical="top"/>
    </xf>
    <xf numFmtId="0" fontId="1" fillId="3" borderId="36" xfId="0" applyFont="1" applyFill="1" applyBorder="1" applyAlignment="1">
      <alignment horizontal="left" vertical="top"/>
    </xf>
    <xf numFmtId="0" fontId="1" fillId="3" borderId="38" xfId="0" applyFont="1" applyFill="1" applyBorder="1" applyAlignment="1">
      <alignment horizontal="left" vertical="top"/>
    </xf>
    <xf numFmtId="0" fontId="1" fillId="3" borderId="0" xfId="0" applyFont="1" applyFill="1" applyAlignment="1">
      <alignment horizontal="left" vertical="top"/>
    </xf>
    <xf numFmtId="0" fontId="1" fillId="3" borderId="39" xfId="0" applyFont="1" applyFill="1" applyBorder="1" applyAlignment="1">
      <alignment horizontal="left" vertical="top"/>
    </xf>
    <xf numFmtId="0" fontId="1" fillId="3" borderId="40" xfId="0" applyFont="1" applyFill="1" applyBorder="1" applyAlignment="1">
      <alignment horizontal="left" vertical="top"/>
    </xf>
    <xf numFmtId="0" fontId="1" fillId="3" borderId="41" xfId="0" applyFont="1" applyFill="1" applyBorder="1" applyAlignment="1">
      <alignment horizontal="left" vertical="top"/>
    </xf>
    <xf numFmtId="0" fontId="1" fillId="3" borderId="42" xfId="0" applyFont="1" applyFill="1" applyBorder="1" applyAlignment="1">
      <alignment horizontal="left" vertical="top"/>
    </xf>
    <xf numFmtId="0" fontId="26" fillId="3" borderId="37" xfId="0" applyFont="1" applyFill="1" applyBorder="1" applyAlignment="1">
      <alignment horizontal="center" vertical="center"/>
    </xf>
    <xf numFmtId="0" fontId="26" fillId="3" borderId="43" xfId="0" applyFont="1" applyFill="1" applyBorder="1" applyAlignment="1">
      <alignment horizontal="center" vertical="center"/>
    </xf>
    <xf numFmtId="0" fontId="15" fillId="11" borderId="8" xfId="0" applyFont="1" applyFill="1" applyBorder="1" applyAlignment="1" applyProtection="1">
      <alignment horizontal="center" vertical="center"/>
    </xf>
    <xf numFmtId="0" fontId="13" fillId="11" borderId="1" xfId="0" applyFont="1" applyFill="1" applyBorder="1" applyAlignment="1">
      <alignment horizontal="center" vertical="center" wrapText="1"/>
    </xf>
    <xf numFmtId="0" fontId="13" fillId="11" borderId="2" xfId="0" applyFont="1" applyFill="1" applyBorder="1" applyAlignment="1">
      <alignment horizontal="center" vertical="center" wrapText="1"/>
    </xf>
    <xf numFmtId="0" fontId="13" fillId="11" borderId="3" xfId="0" applyFont="1" applyFill="1" applyBorder="1" applyAlignment="1">
      <alignment horizontal="center" vertical="center" wrapText="1"/>
    </xf>
    <xf numFmtId="0" fontId="28" fillId="3" borderId="4" xfId="0" applyFont="1" applyFill="1" applyBorder="1" applyAlignment="1">
      <alignment horizontal="center" vertical="center" wrapText="1"/>
    </xf>
    <xf numFmtId="0" fontId="28" fillId="3" borderId="5" xfId="0" applyFont="1" applyFill="1" applyBorder="1" applyAlignment="1">
      <alignment horizontal="center" vertical="center" wrapText="1"/>
    </xf>
    <xf numFmtId="167" fontId="28" fillId="2" borderId="5" xfId="0" applyNumberFormat="1" applyFont="1" applyFill="1" applyBorder="1" applyAlignment="1">
      <alignment horizontal="center" vertical="center"/>
    </xf>
    <xf numFmtId="167" fontId="28" fillId="2" borderId="6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3">
    <dxf>
      <font>
        <b/>
        <i val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666699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</xdr:row>
      <xdr:rowOff>28574</xdr:rowOff>
    </xdr:from>
    <xdr:to>
      <xdr:col>2</xdr:col>
      <xdr:colOff>410082</xdr:colOff>
      <xdr:row>2</xdr:row>
      <xdr:rowOff>352425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85724"/>
          <a:ext cx="752982" cy="7048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A1:DT35"/>
  <sheetViews>
    <sheetView tabSelected="1" zoomScaleNormal="100" workbookViewId="0">
      <selection activeCell="Q20" sqref="Q20"/>
    </sheetView>
  </sheetViews>
  <sheetFormatPr baseColWidth="10" defaultColWidth="11.42578125" defaultRowHeight="12.75" x14ac:dyDescent="0.2"/>
  <cols>
    <col min="1" max="1" width="1.7109375" style="1" customWidth="1"/>
    <col min="2" max="2" width="5.7109375" style="1" customWidth="1"/>
    <col min="3" max="3" width="9.7109375" style="1" customWidth="1"/>
    <col min="4" max="5" width="6.7109375" style="1" customWidth="1"/>
    <col min="6" max="6" width="27.28515625" style="1" customWidth="1"/>
    <col min="7" max="7" width="20.7109375" style="1" customWidth="1"/>
    <col min="8" max="8" width="5.7109375" style="1" customWidth="1"/>
    <col min="9" max="9" width="25.7109375" style="1" customWidth="1"/>
    <col min="10" max="10" width="5.7109375" style="2" bestFit="1" customWidth="1"/>
    <col min="11" max="11" width="8.7109375" style="1" customWidth="1"/>
    <col min="12" max="14" width="9.28515625" style="1" customWidth="1"/>
    <col min="15" max="15" width="9.28515625" style="3" customWidth="1"/>
    <col min="16" max="18" width="9.28515625" style="1" customWidth="1"/>
    <col min="19" max="20" width="9.28515625" style="3" customWidth="1"/>
    <col min="21" max="21" width="11.7109375" style="4" customWidth="1"/>
    <col min="22" max="22" width="12" style="1" bestFit="1" customWidth="1"/>
    <col min="23" max="23" width="13" style="1" customWidth="1"/>
    <col min="24" max="25" width="1.7109375" style="1" customWidth="1"/>
    <col min="26" max="27" width="11.42578125" style="1" customWidth="1"/>
    <col min="28" max="40" width="11.42578125" style="38" hidden="1" customWidth="1"/>
    <col min="41" max="107" width="11.42578125" style="38"/>
    <col min="108" max="16384" width="11.42578125" style="1"/>
  </cols>
  <sheetData>
    <row r="1" spans="1:107" ht="5.0999999999999996" customHeight="1" thickBot="1" x14ac:dyDescent="0.25"/>
    <row r="2" spans="1:107" s="10" customFormat="1" ht="30" customHeight="1" x14ac:dyDescent="0.2">
      <c r="B2" s="11"/>
      <c r="C2" s="11"/>
      <c r="D2" s="170" t="s">
        <v>6</v>
      </c>
      <c r="E2" s="171"/>
      <c r="F2" s="171"/>
      <c r="G2" s="171"/>
      <c r="H2" s="171"/>
      <c r="I2" s="171"/>
      <c r="J2" s="171"/>
      <c r="K2" s="171"/>
      <c r="L2" s="68"/>
      <c r="M2" s="69"/>
      <c r="N2" s="171" t="s">
        <v>7</v>
      </c>
      <c r="O2" s="171"/>
      <c r="P2" s="171"/>
      <c r="Q2" s="171"/>
      <c r="R2" s="171"/>
      <c r="S2" s="171"/>
      <c r="T2" s="69"/>
      <c r="U2" s="69"/>
      <c r="V2" s="171" t="s">
        <v>16</v>
      </c>
      <c r="W2" s="172"/>
      <c r="X2" s="11"/>
      <c r="Y2" s="11"/>
      <c r="Z2" s="11"/>
      <c r="AA2" s="11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39"/>
      <c r="AQ2" s="39"/>
      <c r="AR2" s="39"/>
      <c r="AS2" s="39"/>
      <c r="AT2" s="39"/>
      <c r="AU2" s="39"/>
      <c r="AV2" s="39"/>
      <c r="AW2" s="39"/>
      <c r="AX2" s="39"/>
      <c r="AY2" s="39"/>
      <c r="AZ2" s="39"/>
      <c r="BA2" s="39"/>
      <c r="BB2" s="39"/>
      <c r="BC2" s="39"/>
      <c r="BD2" s="39"/>
      <c r="BE2" s="39"/>
      <c r="BF2" s="39"/>
      <c r="BG2" s="39"/>
      <c r="BH2" s="39"/>
      <c r="BI2" s="39"/>
      <c r="BJ2" s="39"/>
      <c r="BK2" s="39"/>
      <c r="BL2" s="39"/>
      <c r="BM2" s="39"/>
      <c r="BN2" s="39"/>
      <c r="BO2" s="39"/>
      <c r="BP2" s="39"/>
      <c r="BQ2" s="39"/>
      <c r="BR2" s="39"/>
      <c r="BS2" s="39"/>
      <c r="BT2" s="39"/>
      <c r="BU2" s="39"/>
      <c r="BV2" s="39"/>
      <c r="BW2" s="39"/>
      <c r="BX2" s="39"/>
      <c r="BY2" s="39"/>
      <c r="BZ2" s="39"/>
      <c r="CA2" s="39"/>
      <c r="CB2" s="39"/>
      <c r="CC2" s="39"/>
      <c r="CD2" s="39"/>
      <c r="CE2" s="39"/>
      <c r="CF2" s="39"/>
      <c r="CG2" s="39"/>
      <c r="CH2" s="39"/>
      <c r="CI2" s="39"/>
      <c r="CJ2" s="39"/>
      <c r="CK2" s="39"/>
      <c r="CL2" s="39"/>
      <c r="CM2" s="39"/>
      <c r="CN2" s="39"/>
      <c r="CO2" s="39"/>
      <c r="CP2" s="39"/>
      <c r="CQ2" s="39"/>
      <c r="CR2" s="39"/>
      <c r="CS2" s="39"/>
      <c r="CT2" s="39"/>
      <c r="CU2" s="39"/>
      <c r="CV2" s="39"/>
      <c r="CW2" s="39"/>
      <c r="CX2" s="39"/>
      <c r="CY2" s="39"/>
      <c r="CZ2" s="39"/>
      <c r="DA2" s="39"/>
      <c r="DB2" s="39"/>
      <c r="DC2" s="39"/>
    </row>
    <row r="3" spans="1:107" s="10" customFormat="1" ht="30" customHeight="1" thickBot="1" x14ac:dyDescent="0.25">
      <c r="B3" s="11"/>
      <c r="C3" s="11"/>
      <c r="D3" s="173" t="s">
        <v>125</v>
      </c>
      <c r="E3" s="174"/>
      <c r="F3" s="174"/>
      <c r="G3" s="174"/>
      <c r="H3" s="174"/>
      <c r="I3" s="174"/>
      <c r="J3" s="174"/>
      <c r="K3" s="174"/>
      <c r="L3" s="70"/>
      <c r="M3" s="70"/>
      <c r="N3" s="174" t="s">
        <v>124</v>
      </c>
      <c r="O3" s="174"/>
      <c r="P3" s="174"/>
      <c r="Q3" s="174"/>
      <c r="R3" s="174"/>
      <c r="S3" s="174"/>
      <c r="T3" s="70"/>
      <c r="U3" s="70"/>
      <c r="V3" s="175">
        <v>43848</v>
      </c>
      <c r="W3" s="176"/>
      <c r="X3" s="11"/>
      <c r="Y3" s="11"/>
      <c r="Z3" s="11"/>
      <c r="AA3" s="11"/>
      <c r="AB3" s="39"/>
      <c r="AC3" s="39"/>
      <c r="AD3" s="39"/>
      <c r="AE3" s="39"/>
      <c r="AF3" s="39"/>
      <c r="AG3" s="39"/>
      <c r="AH3" s="39"/>
      <c r="AI3" s="39"/>
      <c r="AJ3" s="39"/>
      <c r="AK3" s="39"/>
      <c r="AL3" s="39"/>
      <c r="AM3" s="39"/>
      <c r="AN3" s="39"/>
      <c r="AO3" s="39"/>
      <c r="AP3" s="39"/>
      <c r="AQ3" s="39"/>
      <c r="AR3" s="39"/>
      <c r="AS3" s="39"/>
      <c r="AT3" s="39"/>
      <c r="AU3" s="39"/>
      <c r="AV3" s="39"/>
      <c r="AW3" s="39"/>
      <c r="AX3" s="39"/>
      <c r="AY3" s="39"/>
      <c r="AZ3" s="39"/>
      <c r="BA3" s="39"/>
      <c r="BB3" s="39"/>
      <c r="BC3" s="39"/>
      <c r="BD3" s="39"/>
      <c r="BE3" s="39"/>
      <c r="BF3" s="39"/>
      <c r="BG3" s="39"/>
      <c r="BH3" s="39"/>
      <c r="BI3" s="39"/>
      <c r="BJ3" s="39"/>
      <c r="BK3" s="39"/>
      <c r="BL3" s="39"/>
      <c r="BM3" s="39"/>
      <c r="BN3" s="39"/>
      <c r="BO3" s="39"/>
      <c r="BP3" s="39"/>
      <c r="BQ3" s="39"/>
      <c r="BR3" s="39"/>
      <c r="BS3" s="39"/>
      <c r="BT3" s="39"/>
      <c r="BU3" s="39"/>
      <c r="BV3" s="39"/>
      <c r="BW3" s="39"/>
      <c r="BX3" s="39"/>
      <c r="BY3" s="39"/>
      <c r="BZ3" s="39"/>
      <c r="CA3" s="39"/>
      <c r="CB3" s="39"/>
      <c r="CC3" s="39"/>
      <c r="CD3" s="39"/>
      <c r="CE3" s="39"/>
      <c r="CF3" s="39"/>
      <c r="CG3" s="39"/>
      <c r="CH3" s="39"/>
      <c r="CI3" s="39"/>
      <c r="CJ3" s="39"/>
      <c r="CK3" s="39"/>
      <c r="CL3" s="39"/>
      <c r="CM3" s="39"/>
      <c r="CN3" s="39"/>
      <c r="CO3" s="39"/>
      <c r="CP3" s="39"/>
      <c r="CQ3" s="39"/>
      <c r="CR3" s="39"/>
      <c r="CS3" s="39"/>
      <c r="CT3" s="39"/>
      <c r="CU3" s="39"/>
      <c r="CV3" s="39"/>
      <c r="CW3" s="39"/>
      <c r="CX3" s="39"/>
      <c r="CY3" s="39"/>
      <c r="CZ3" s="39"/>
      <c r="DA3" s="39"/>
      <c r="DB3" s="39"/>
      <c r="DC3" s="39"/>
    </row>
    <row r="4" spans="1:107" s="9" customFormat="1" ht="9.9499999999999993" customHeight="1" thickBot="1" x14ac:dyDescent="0.25">
      <c r="A4" s="8"/>
      <c r="B4" s="17"/>
      <c r="C4" s="18"/>
      <c r="D4" s="19"/>
      <c r="E4" s="19"/>
      <c r="F4" s="20"/>
      <c r="G4" s="21"/>
      <c r="H4" s="22"/>
      <c r="I4" s="23"/>
      <c r="J4" s="24"/>
      <c r="K4" s="25"/>
      <c r="L4" s="26"/>
      <c r="M4" s="26"/>
      <c r="N4" s="26"/>
      <c r="O4" s="27"/>
      <c r="P4" s="26"/>
      <c r="Q4" s="26"/>
      <c r="R4" s="26"/>
      <c r="S4" s="27"/>
      <c r="T4" s="27"/>
      <c r="U4" s="28"/>
      <c r="V4" s="20"/>
      <c r="W4" s="20"/>
      <c r="X4" s="7"/>
      <c r="Y4" s="7"/>
      <c r="Z4" s="7"/>
      <c r="AA4" s="7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  <c r="BM4" s="40"/>
      <c r="BN4" s="40"/>
      <c r="BO4" s="40"/>
      <c r="BP4" s="40"/>
      <c r="BQ4" s="40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</row>
    <row r="5" spans="1:107" s="16" customFormat="1" ht="18" customHeight="1" thickBot="1" x14ac:dyDescent="0.25">
      <c r="A5" s="14"/>
      <c r="B5" s="73" t="s">
        <v>10</v>
      </c>
      <c r="C5" s="74" t="s">
        <v>11</v>
      </c>
      <c r="D5" s="74" t="s">
        <v>8</v>
      </c>
      <c r="E5" s="74" t="s">
        <v>39</v>
      </c>
      <c r="F5" s="169" t="s">
        <v>0</v>
      </c>
      <c r="G5" s="169"/>
      <c r="H5" s="74" t="s">
        <v>13</v>
      </c>
      <c r="I5" s="74" t="s">
        <v>12</v>
      </c>
      <c r="J5" s="75" t="s">
        <v>5</v>
      </c>
      <c r="K5" s="76" t="s">
        <v>1</v>
      </c>
      <c r="L5" s="71">
        <v>1</v>
      </c>
      <c r="M5" s="72">
        <v>2</v>
      </c>
      <c r="N5" s="72">
        <v>3</v>
      </c>
      <c r="O5" s="76" t="s">
        <v>14</v>
      </c>
      <c r="P5" s="71">
        <v>1</v>
      </c>
      <c r="Q5" s="72">
        <v>2</v>
      </c>
      <c r="R5" s="72">
        <v>3</v>
      </c>
      <c r="S5" s="76" t="s">
        <v>15</v>
      </c>
      <c r="T5" s="77" t="s">
        <v>2</v>
      </c>
      <c r="U5" s="78" t="s">
        <v>3</v>
      </c>
      <c r="V5" s="78" t="s">
        <v>9</v>
      </c>
      <c r="W5" s="79" t="s">
        <v>4</v>
      </c>
      <c r="X5" s="43"/>
      <c r="Y5" s="43"/>
      <c r="Z5" s="15"/>
      <c r="AA5" s="15"/>
      <c r="AB5" s="139" t="s">
        <v>126</v>
      </c>
      <c r="AC5" s="139" t="s">
        <v>127</v>
      </c>
      <c r="AD5" s="139" t="s">
        <v>128</v>
      </c>
      <c r="AE5" s="139" t="s">
        <v>129</v>
      </c>
      <c r="AF5" s="139" t="s">
        <v>130</v>
      </c>
      <c r="AG5" s="139" t="s">
        <v>131</v>
      </c>
      <c r="AH5" s="139" t="s">
        <v>132</v>
      </c>
      <c r="AI5" s="139" t="s">
        <v>133</v>
      </c>
      <c r="AJ5" s="139" t="s">
        <v>134</v>
      </c>
      <c r="AK5" s="140"/>
      <c r="AL5" s="41"/>
      <c r="AM5" s="41"/>
      <c r="AN5" s="41"/>
      <c r="AO5" s="41"/>
      <c r="AP5" s="41"/>
      <c r="AQ5" s="41"/>
      <c r="AR5" s="41"/>
      <c r="AS5" s="41"/>
      <c r="AT5" s="41"/>
      <c r="AU5" s="41"/>
      <c r="AV5" s="41"/>
      <c r="AW5" s="41"/>
      <c r="AX5" s="41"/>
      <c r="AY5" s="41"/>
      <c r="AZ5" s="41"/>
      <c r="BA5" s="41"/>
      <c r="BB5" s="41"/>
      <c r="BC5" s="41"/>
      <c r="BD5" s="41"/>
      <c r="BE5" s="41"/>
      <c r="BF5" s="41"/>
      <c r="BG5" s="41"/>
      <c r="BH5" s="41"/>
      <c r="BI5" s="41"/>
      <c r="BJ5" s="41"/>
      <c r="BK5" s="41"/>
      <c r="BL5" s="41"/>
      <c r="BM5" s="41"/>
      <c r="BN5" s="41"/>
      <c r="BO5" s="41"/>
      <c r="BP5" s="41"/>
      <c r="BQ5" s="41"/>
      <c r="BR5" s="41"/>
      <c r="BS5" s="41"/>
      <c r="BT5" s="41"/>
      <c r="BU5" s="41"/>
      <c r="BV5" s="41"/>
      <c r="BW5" s="41"/>
      <c r="BX5" s="41"/>
      <c r="BY5" s="41"/>
      <c r="BZ5" s="41"/>
      <c r="CA5" s="41"/>
      <c r="CB5" s="41"/>
      <c r="CC5" s="41"/>
      <c r="CD5" s="41"/>
      <c r="CE5" s="41"/>
      <c r="CF5" s="41"/>
      <c r="CG5" s="41"/>
      <c r="CH5" s="41"/>
      <c r="CI5" s="41"/>
      <c r="CJ5" s="41"/>
      <c r="CK5" s="41"/>
      <c r="CL5" s="41"/>
      <c r="CM5" s="41"/>
      <c r="CN5" s="41"/>
      <c r="CO5" s="41"/>
      <c r="CP5" s="41"/>
      <c r="CQ5" s="41"/>
      <c r="CR5" s="41"/>
      <c r="CS5" s="41"/>
      <c r="CT5" s="41"/>
      <c r="CU5" s="41"/>
      <c r="CV5" s="41"/>
      <c r="CW5" s="41"/>
      <c r="CX5" s="41"/>
      <c r="CY5" s="41"/>
      <c r="CZ5" s="41"/>
      <c r="DA5" s="41"/>
      <c r="DB5" s="41"/>
      <c r="DC5" s="41"/>
    </row>
    <row r="6" spans="1:107" s="9" customFormat="1" ht="5.0999999999999996" customHeight="1" thickBot="1" x14ac:dyDescent="0.25">
      <c r="A6" s="8"/>
      <c r="B6" s="17"/>
      <c r="C6" s="18"/>
      <c r="D6" s="20"/>
      <c r="E6" s="20"/>
      <c r="F6" s="21"/>
      <c r="G6" s="22"/>
      <c r="H6" s="24"/>
      <c r="I6" s="23"/>
      <c r="J6" s="19"/>
      <c r="K6" s="25"/>
      <c r="L6" s="26"/>
      <c r="M6" s="26"/>
      <c r="N6" s="26"/>
      <c r="O6" s="27"/>
      <c r="P6" s="26"/>
      <c r="Q6" s="26"/>
      <c r="R6" s="26"/>
      <c r="S6" s="27"/>
      <c r="T6" s="155"/>
      <c r="U6" s="156"/>
      <c r="V6" s="156"/>
      <c r="W6" s="156"/>
      <c r="X6" s="7"/>
      <c r="Y6" s="7"/>
      <c r="Z6" s="7"/>
      <c r="AA6" s="7"/>
      <c r="AB6" s="141" t="s">
        <v>135</v>
      </c>
      <c r="AC6" s="141" t="s">
        <v>136</v>
      </c>
      <c r="AD6" s="141" t="s">
        <v>128</v>
      </c>
      <c r="AE6" s="141" t="s">
        <v>129</v>
      </c>
      <c r="AF6" s="141" t="s">
        <v>130</v>
      </c>
      <c r="AG6" s="141" t="s">
        <v>131</v>
      </c>
      <c r="AH6" s="141" t="s">
        <v>132</v>
      </c>
      <c r="AI6" s="141" t="s">
        <v>133</v>
      </c>
      <c r="AJ6" s="141" t="s">
        <v>134</v>
      </c>
      <c r="AK6" s="141"/>
      <c r="AL6" s="118"/>
      <c r="AM6" s="118"/>
      <c r="AN6" s="118"/>
      <c r="AO6" s="118"/>
      <c r="AP6" s="118"/>
      <c r="AQ6" s="118"/>
      <c r="AR6" s="40"/>
      <c r="AS6" s="40"/>
      <c r="AT6" s="40"/>
      <c r="AU6" s="40"/>
      <c r="AV6" s="40"/>
      <c r="AW6" s="40"/>
      <c r="AX6" s="40"/>
      <c r="AY6" s="40"/>
      <c r="AZ6" s="40"/>
      <c r="BA6" s="40"/>
      <c r="BB6" s="40"/>
      <c r="BC6" s="40"/>
      <c r="BD6" s="40"/>
      <c r="BE6" s="40"/>
      <c r="BF6" s="40"/>
      <c r="BG6" s="40"/>
      <c r="BH6" s="40"/>
      <c r="BI6" s="40"/>
      <c r="BJ6" s="40"/>
      <c r="BK6" s="40"/>
      <c r="BL6" s="40"/>
      <c r="BM6" s="40"/>
      <c r="BN6" s="40"/>
      <c r="BO6" s="40"/>
      <c r="BP6" s="40"/>
      <c r="BQ6" s="40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  <c r="CZ6" s="13"/>
      <c r="DA6" s="13"/>
      <c r="DB6" s="13"/>
      <c r="DC6" s="13"/>
    </row>
    <row r="7" spans="1:107" s="5" customFormat="1" ht="30" customHeight="1" x14ac:dyDescent="0.2">
      <c r="B7" s="83"/>
      <c r="C7" s="86"/>
      <c r="D7" s="87"/>
      <c r="E7" s="92"/>
      <c r="F7" s="144"/>
      <c r="G7" s="145"/>
      <c r="H7" s="95"/>
      <c r="I7" s="98"/>
      <c r="J7" s="99"/>
      <c r="K7" s="80"/>
      <c r="L7" s="127"/>
      <c r="M7" s="128"/>
      <c r="N7" s="128"/>
      <c r="O7" s="129" t="str">
        <f>IF(E7="","",IF(MAXA(L7:N7)&lt;=0,0,MAXA(L7:N7)))</f>
        <v/>
      </c>
      <c r="P7" s="127"/>
      <c r="Q7" s="128"/>
      <c r="R7" s="128"/>
      <c r="S7" s="129" t="str">
        <f>IF(E7="","",IF(MAXA(P7:R7)&lt;=0,0,MAXA(P7:R7)))</f>
        <v/>
      </c>
      <c r="T7" s="151" t="str">
        <f>IF(E7="","",IF(OR(O7=0,S7=0),0,O7+S7))</f>
        <v/>
      </c>
      <c r="U7" s="152" t="str">
        <f t="shared" ref="U7" si="0">+CONCATENATE(AM7," ",AN7)</f>
        <v xml:space="preserve">   </v>
      </c>
      <c r="V7" s="153" t="str">
        <f>IF(E7=0," ",IF(E7="H",IF(H7&lt;2000,VLOOKUP(K7,Minimas!$A$15:$F$29,6),IF(AND(H7&gt;1999,H7&lt;2003),VLOOKUP(K7,Minimas!$A$15:$F$29,5),IF(AND(H7&gt;2002,H7&lt;2005),VLOOKUP(K7,Minimas!$A$15:$F$29,4),IF(AND(H7&gt;2004,H7&lt;2007),VLOOKUP(K7,Minimas!$A$15:$F$29,3),VLOOKUP(K7,Minimas!$A$15:$F$29,2))))),IF(H7&lt;2000,VLOOKUP(K7,Minimas!$G$15:$L$29,6),IF(AND(H7&gt;1999,H7&lt;2003),VLOOKUP(K7,Minimas!$G$15:$FL$29,5),IF(AND(H7&gt;2002,H7&lt;2005),VLOOKUP(K7,Minimas!$G$15:$L$29,4),IF(AND(H7&gt;2004,H7&lt;2007),VLOOKUP(K7,Minimas!$G$15:$L$29,3),VLOOKUP(K7,Minimas!$G$15:$L$29,2)))))))</f>
        <v xml:space="preserve"> </v>
      </c>
      <c r="W7" s="154" t="str">
        <f t="shared" ref="W7" si="1">IF(E7=" "," ",IF(E7="H",10^(0.75194503*LOG(K7/175.508)^2)*T7,IF(E7="F",10^(0.783497476* LOG(K7/153.655)^2)*T7,"")))</f>
        <v/>
      </c>
      <c r="X7" s="44"/>
      <c r="Y7" s="44"/>
      <c r="AB7" s="142" t="e">
        <f>T7-HLOOKUP(V7,Minimas!$C$3:$CD$12,2,FALSE)</f>
        <v>#VALUE!</v>
      </c>
      <c r="AC7" s="142" t="e">
        <f>T7-HLOOKUP(V7,Minimas!$C$3:$CD$12,3,FALSE)</f>
        <v>#VALUE!</v>
      </c>
      <c r="AD7" s="142" t="e">
        <f>T7-HLOOKUP(V7,Minimas!$C$3:$CD$12,4,FALSE)</f>
        <v>#VALUE!</v>
      </c>
      <c r="AE7" s="142" t="e">
        <f>T7-HLOOKUP(V7,Minimas!$C$3:$CD$12,5,FALSE)</f>
        <v>#VALUE!</v>
      </c>
      <c r="AF7" s="142" t="e">
        <f>T7-HLOOKUP(V7,Minimas!$C$3:$CD$12,6,FALSE)</f>
        <v>#VALUE!</v>
      </c>
      <c r="AG7" s="142" t="e">
        <f>T7-HLOOKUP(V7,Minimas!$C$3:$CD$12,7,FALSE)</f>
        <v>#VALUE!</v>
      </c>
      <c r="AH7" s="142" t="e">
        <f>T7-HLOOKUP(V7,Minimas!$C$3:$CD$12,8,FALSE)</f>
        <v>#VALUE!</v>
      </c>
      <c r="AI7" s="142" t="e">
        <f>T7-HLOOKUP(V7,Minimas!$C$3:$CD$12,9,FALSE)</f>
        <v>#VALUE!</v>
      </c>
      <c r="AJ7" s="142" t="e">
        <f>T7-HLOOKUP(V7,Minimas!$C$3:$CD$12,10,FALSE)</f>
        <v>#VALUE!</v>
      </c>
      <c r="AK7" s="143" t="str">
        <f>IF(E7=0," ",IF(AJ7&gt;=0,$AJ$5,IF(AI7&gt;=0,$AI$5,IF(AH7&gt;=0,$AH$5,IF(AG7&gt;=0,$AG$5,IF(AF7&gt;=0,$AF$5,IF(AE7&gt;=0,$AE$5,IF(AD7&gt;=0,$AD$5,IF(AC7&gt;=0,$AC$5,$AB$5)))))))))</f>
        <v xml:space="preserve"> </v>
      </c>
      <c r="AL7" s="143"/>
      <c r="AM7" s="143" t="str">
        <f>IF(AK7="","",AK7)</f>
        <v xml:space="preserve"> </v>
      </c>
      <c r="AN7" s="143" t="str">
        <f>IF(E7=0," ",IF(AJ7&gt;=0,AJ7,IF(AI7&gt;=0,AI7,IF(AH7&gt;=0,AH7,IF(AG7&gt;=0,AG7,IF(AF7&gt;=0,AF7,IF(AE7&gt;=0,AE7,IF(AD7&gt;=0,AD7,IF(AC7&gt;=0,AC7,AB7)))))))))</f>
        <v xml:space="preserve"> </v>
      </c>
      <c r="AO7" s="42"/>
      <c r="AP7" s="42"/>
      <c r="AQ7" s="42"/>
      <c r="AR7" s="42"/>
      <c r="AS7" s="42"/>
      <c r="AT7" s="42"/>
      <c r="AU7" s="42"/>
      <c r="AV7" s="42"/>
      <c r="AW7" s="42"/>
      <c r="AX7" s="42"/>
      <c r="AY7" s="42"/>
      <c r="AZ7" s="42"/>
      <c r="BA7" s="42"/>
      <c r="BB7" s="42"/>
      <c r="BC7" s="42"/>
      <c r="BD7" s="42"/>
      <c r="BE7" s="42"/>
      <c r="BF7" s="42"/>
      <c r="BG7" s="42"/>
      <c r="BH7" s="42"/>
      <c r="BI7" s="42"/>
      <c r="BJ7" s="42"/>
      <c r="BK7" s="42"/>
      <c r="BL7" s="42"/>
      <c r="BM7" s="42"/>
      <c r="BN7" s="42"/>
      <c r="BO7" s="42"/>
      <c r="BP7" s="42"/>
      <c r="BQ7" s="42"/>
      <c r="BR7" s="42"/>
      <c r="BS7" s="42"/>
      <c r="BT7" s="42"/>
      <c r="BU7" s="42"/>
      <c r="BV7" s="42"/>
      <c r="BW7" s="42"/>
      <c r="BX7" s="42"/>
      <c r="BY7" s="42"/>
      <c r="BZ7" s="42"/>
      <c r="CA7" s="42"/>
      <c r="CB7" s="42"/>
      <c r="CC7" s="42"/>
      <c r="CD7" s="42"/>
      <c r="CE7" s="42"/>
      <c r="CF7" s="42"/>
      <c r="CG7" s="42"/>
      <c r="CH7" s="42"/>
      <c r="CI7" s="42"/>
      <c r="CJ7" s="42"/>
      <c r="CK7" s="42"/>
      <c r="CL7" s="42"/>
      <c r="CM7" s="42"/>
      <c r="CN7" s="42"/>
      <c r="CO7" s="42"/>
      <c r="CP7" s="42"/>
      <c r="CQ7" s="42"/>
      <c r="CR7" s="42"/>
      <c r="CS7" s="42"/>
      <c r="CT7" s="42"/>
      <c r="CU7" s="42"/>
      <c r="CV7" s="42"/>
      <c r="CW7" s="42"/>
      <c r="CX7" s="42"/>
      <c r="CY7" s="42"/>
      <c r="CZ7" s="42"/>
      <c r="DA7" s="42"/>
      <c r="DB7" s="42"/>
      <c r="DC7" s="42"/>
    </row>
    <row r="8" spans="1:107" s="5" customFormat="1" ht="30" customHeight="1" x14ac:dyDescent="0.2">
      <c r="B8" s="84"/>
      <c r="C8" s="88"/>
      <c r="D8" s="89"/>
      <c r="E8" s="93"/>
      <c r="F8" s="146"/>
      <c r="G8" s="147"/>
      <c r="H8" s="96"/>
      <c r="I8" s="100"/>
      <c r="J8" s="101"/>
      <c r="K8" s="81"/>
      <c r="L8" s="130"/>
      <c r="M8" s="131"/>
      <c r="N8" s="131"/>
      <c r="O8" s="132" t="str">
        <f>IF(E8="","",IF(MAXA(L8:N8)&lt;=0,0,MAXA(L8:N8)))</f>
        <v/>
      </c>
      <c r="P8" s="130"/>
      <c r="Q8" s="131"/>
      <c r="R8" s="131"/>
      <c r="S8" s="132" t="str">
        <f>IF(E8="","",IF(MAXA(P8:R8)&lt;=0,0,MAXA(P8:R8)))</f>
        <v/>
      </c>
      <c r="T8" s="135" t="str">
        <f>IF(E8="","",IF(OR(O8=0,S8=0),0,O8+S8))</f>
        <v/>
      </c>
      <c r="U8" s="136" t="str">
        <f t="shared" ref="U8" si="2">+CONCATENATE(AM8," ",AN8)</f>
        <v xml:space="preserve">   </v>
      </c>
      <c r="V8" s="137" t="str">
        <f>IF(E8=0," ",IF(E8="H",IF(H8&lt;2000,VLOOKUP(K8,Minimas!$A$15:$F$29,6),IF(AND(H8&gt;1999,H8&lt;2003),VLOOKUP(K8,Minimas!$A$15:$F$29,5),IF(AND(H8&gt;2002,H8&lt;2005),VLOOKUP(K8,Minimas!$A$15:$F$29,4),IF(AND(H8&gt;2004,H8&lt;2007),VLOOKUP(K8,Minimas!$A$15:$F$29,3),VLOOKUP(K8,Minimas!$A$15:$F$29,2))))),IF(H8&lt;2000,VLOOKUP(K8,Minimas!$G$15:$L$29,6),IF(AND(H8&gt;1999,H8&lt;2003),VLOOKUP(K8,Minimas!$G$15:$FL$29,5),IF(AND(H8&gt;2002,H8&lt;2005),VLOOKUP(K8,Minimas!$G$15:$L$29,4),IF(AND(H8&gt;2004,H8&lt;2007),VLOOKUP(K8,Minimas!$G$15:$L$29,3),VLOOKUP(K8,Minimas!$G$15:$L$29,2)))))))</f>
        <v xml:space="preserve"> </v>
      </c>
      <c r="W8" s="138" t="str">
        <f t="shared" ref="W8" si="3">IF(E8=" "," ",IF(E8="H",10^(0.75194503*LOG(K8/175.508)^2)*T8,IF(E8="F",10^(0.783497476* LOG(K8/153.655)^2)*T8,"")))</f>
        <v/>
      </c>
      <c r="X8" s="44"/>
      <c r="Y8" s="44"/>
      <c r="AB8" s="142" t="e">
        <f>T8-HLOOKUP(V8,Minimas!$C$3:$CD$12,2,FALSE)</f>
        <v>#VALUE!</v>
      </c>
      <c r="AC8" s="142" t="e">
        <f>T8-HLOOKUP(V8,Minimas!$C$3:$CD$12,3,FALSE)</f>
        <v>#VALUE!</v>
      </c>
      <c r="AD8" s="142" t="e">
        <f>T8-HLOOKUP(V8,Minimas!$C$3:$CD$12,4,FALSE)</f>
        <v>#VALUE!</v>
      </c>
      <c r="AE8" s="142" t="e">
        <f>T8-HLOOKUP(V8,Minimas!$C$3:$CD$12,5,FALSE)</f>
        <v>#VALUE!</v>
      </c>
      <c r="AF8" s="142" t="e">
        <f>T8-HLOOKUP(V8,Minimas!$C$3:$CD$12,6,FALSE)</f>
        <v>#VALUE!</v>
      </c>
      <c r="AG8" s="142" t="e">
        <f>T8-HLOOKUP(V8,Minimas!$C$3:$CD$12,7,FALSE)</f>
        <v>#VALUE!</v>
      </c>
      <c r="AH8" s="142" t="e">
        <f>T8-HLOOKUP(V8,Minimas!$C$3:$CD$12,8,FALSE)</f>
        <v>#VALUE!</v>
      </c>
      <c r="AI8" s="142" t="e">
        <f>T8-HLOOKUP(V8,Minimas!$C$3:$CD$12,9,FALSE)</f>
        <v>#VALUE!</v>
      </c>
      <c r="AJ8" s="142" t="e">
        <f>T8-HLOOKUP(V8,Minimas!$C$3:$CD$12,10,FALSE)</f>
        <v>#VALUE!</v>
      </c>
      <c r="AK8" s="143" t="str">
        <f t="shared" ref="AK8:AK24" si="4">IF(E8=0," ",IF(AJ8&gt;=0,$AJ$5,IF(AI8&gt;=0,$AI$5,IF(AH8&gt;=0,$AH$5,IF(AG8&gt;=0,$AG$5,IF(AF8&gt;=0,$AF$5,IF(AE8&gt;=0,$AE$5,IF(AD8&gt;=0,$AD$5,IF(AC8&gt;=0,$AC$5,$AB$5)))))))))</f>
        <v xml:space="preserve"> </v>
      </c>
      <c r="AL8" s="143"/>
      <c r="AM8" s="143" t="str">
        <f t="shared" ref="AM8:AM24" si="5">IF(AK8="","",AK8)</f>
        <v xml:space="preserve"> </v>
      </c>
      <c r="AN8" s="143" t="str">
        <f t="shared" ref="AN8:AN24" si="6">IF(E8=0," ",IF(AJ8&gt;=0,AJ8,IF(AI8&gt;=0,AI8,IF(AH8&gt;=0,AH8,IF(AG8&gt;=0,AG8,IF(AF8&gt;=0,AF8,IF(AE8&gt;=0,AE8,IF(AD8&gt;=0,AD8,IF(AC8&gt;=0,AC8,AB8)))))))))</f>
        <v xml:space="preserve"> </v>
      </c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/>
      <c r="BK8" s="42"/>
      <c r="BL8" s="42"/>
      <c r="BM8" s="42"/>
      <c r="BN8" s="42"/>
      <c r="BO8" s="42"/>
      <c r="BP8" s="42"/>
      <c r="BQ8" s="42"/>
      <c r="BR8" s="42"/>
      <c r="BS8" s="42"/>
      <c r="BT8" s="42"/>
      <c r="BU8" s="42"/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/>
      <c r="CG8" s="42"/>
      <c r="CH8" s="42"/>
      <c r="CI8" s="42"/>
      <c r="CJ8" s="42"/>
      <c r="CK8" s="42"/>
      <c r="CL8" s="42"/>
      <c r="CM8" s="42"/>
      <c r="CN8" s="42"/>
      <c r="CO8" s="42"/>
      <c r="CP8" s="42"/>
      <c r="CQ8" s="42"/>
      <c r="CR8" s="42"/>
      <c r="CS8" s="42"/>
      <c r="CT8" s="42"/>
      <c r="CU8" s="42"/>
      <c r="CV8" s="42"/>
      <c r="CW8" s="42"/>
      <c r="CX8" s="42"/>
      <c r="CY8" s="42"/>
      <c r="CZ8" s="42"/>
      <c r="DA8" s="42"/>
      <c r="DB8" s="42"/>
      <c r="DC8" s="42"/>
    </row>
    <row r="9" spans="1:107" s="5" customFormat="1" ht="30" customHeight="1" x14ac:dyDescent="0.2">
      <c r="B9" s="84"/>
      <c r="C9" s="88"/>
      <c r="D9" s="89"/>
      <c r="E9" s="93"/>
      <c r="F9" s="146"/>
      <c r="G9" s="147"/>
      <c r="H9" s="96"/>
      <c r="I9" s="100"/>
      <c r="J9" s="101"/>
      <c r="K9" s="81"/>
      <c r="L9" s="130"/>
      <c r="M9" s="131"/>
      <c r="N9" s="131"/>
      <c r="O9" s="132" t="str">
        <f t="shared" ref="O9:O24" si="7">IF(E9="","",IF(MAXA(L9:N9)&lt;=0,0,MAXA(L9:N9)))</f>
        <v/>
      </c>
      <c r="P9" s="130"/>
      <c r="Q9" s="131"/>
      <c r="R9" s="131"/>
      <c r="S9" s="132" t="str">
        <f t="shared" ref="S9:S24" si="8">IF(E9="","",IF(MAXA(P9:R9)&lt;=0,0,MAXA(P9:R9)))</f>
        <v/>
      </c>
      <c r="T9" s="135" t="str">
        <f t="shared" ref="T9:T24" si="9">IF(E9="","",IF(OR(O9=0,S9=0),0,O9+S9))</f>
        <v/>
      </c>
      <c r="U9" s="136" t="str">
        <f t="shared" ref="U9:U24" si="10">+CONCATENATE(AM9," ",AN9)</f>
        <v xml:space="preserve">   </v>
      </c>
      <c r="V9" s="137" t="str">
        <f>IF(E9=0," ",IF(E9="H",IF(H9&lt;2000,VLOOKUP(K9,Minimas!$A$15:$F$29,6),IF(AND(H9&gt;1999,H9&lt;2003),VLOOKUP(K9,Minimas!$A$15:$F$29,5),IF(AND(H9&gt;2002,H9&lt;2005),VLOOKUP(K9,Minimas!$A$15:$F$29,4),IF(AND(H9&gt;2004,H9&lt;2007),VLOOKUP(K9,Minimas!$A$15:$F$29,3),VLOOKUP(K9,Minimas!$A$15:$F$29,2))))),IF(H9&lt;2000,VLOOKUP(K9,Minimas!$G$15:$L$29,6),IF(AND(H9&gt;1999,H9&lt;2003),VLOOKUP(K9,Minimas!$G$15:$FL$29,5),IF(AND(H9&gt;2002,H9&lt;2005),VLOOKUP(K9,Minimas!$G$15:$L$29,4),IF(AND(H9&gt;2004,H9&lt;2007),VLOOKUP(K9,Minimas!$G$15:$L$29,3),VLOOKUP(K9,Minimas!$G$15:$L$29,2)))))))</f>
        <v xml:space="preserve"> </v>
      </c>
      <c r="W9" s="138" t="str">
        <f t="shared" ref="W9:W24" si="11">IF(E9=" "," ",IF(E9="H",10^(0.75194503*LOG(K9/175.508)^2)*T9,IF(E9="F",10^(0.783497476* LOG(K9/153.655)^2)*T9,"")))</f>
        <v/>
      </c>
      <c r="X9" s="44"/>
      <c r="Y9" s="44"/>
      <c r="AB9" s="142" t="e">
        <f>T9-HLOOKUP(V9,Minimas!$C$3:$CD$12,2,FALSE)</f>
        <v>#VALUE!</v>
      </c>
      <c r="AC9" s="142" t="e">
        <f>T9-HLOOKUP(V9,Minimas!$C$3:$CD$12,3,FALSE)</f>
        <v>#VALUE!</v>
      </c>
      <c r="AD9" s="142" t="e">
        <f>T9-HLOOKUP(V9,Minimas!$C$3:$CD$12,4,FALSE)</f>
        <v>#VALUE!</v>
      </c>
      <c r="AE9" s="142" t="e">
        <f>T9-HLOOKUP(V9,Minimas!$C$3:$CD$12,5,FALSE)</f>
        <v>#VALUE!</v>
      </c>
      <c r="AF9" s="142" t="e">
        <f>T9-HLOOKUP(V9,Minimas!$C$3:$CD$12,6,FALSE)</f>
        <v>#VALUE!</v>
      </c>
      <c r="AG9" s="142" t="e">
        <f>T9-HLOOKUP(V9,Minimas!$C$3:$CD$12,7,FALSE)</f>
        <v>#VALUE!</v>
      </c>
      <c r="AH9" s="142" t="e">
        <f>T9-HLOOKUP(V9,Minimas!$C$3:$CD$12,8,FALSE)</f>
        <v>#VALUE!</v>
      </c>
      <c r="AI9" s="142" t="e">
        <f>T9-HLOOKUP(V9,Minimas!$C$3:$CD$12,9,FALSE)</f>
        <v>#VALUE!</v>
      </c>
      <c r="AJ9" s="142" t="e">
        <f>T9-HLOOKUP(V9,Minimas!$C$3:$CD$12,10,FALSE)</f>
        <v>#VALUE!</v>
      </c>
      <c r="AK9" s="143" t="str">
        <f t="shared" si="4"/>
        <v xml:space="preserve"> </v>
      </c>
      <c r="AL9" s="143"/>
      <c r="AM9" s="143" t="str">
        <f t="shared" si="5"/>
        <v xml:space="preserve"> </v>
      </c>
      <c r="AN9" s="143" t="str">
        <f t="shared" si="6"/>
        <v xml:space="preserve"> </v>
      </c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/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/>
      <c r="BK9" s="42"/>
      <c r="BL9" s="42"/>
      <c r="BM9" s="42"/>
      <c r="BN9" s="42"/>
      <c r="BO9" s="42"/>
      <c r="BP9" s="42"/>
      <c r="BQ9" s="42"/>
      <c r="BR9" s="42"/>
      <c r="BS9" s="42"/>
      <c r="BT9" s="42"/>
      <c r="BU9" s="42"/>
      <c r="BV9" s="42"/>
      <c r="BW9" s="42"/>
      <c r="BX9" s="42"/>
      <c r="BY9" s="42"/>
      <c r="BZ9" s="42"/>
      <c r="CA9" s="42"/>
      <c r="CB9" s="42"/>
      <c r="CC9" s="42"/>
      <c r="CD9" s="42"/>
      <c r="CE9" s="42"/>
      <c r="CF9" s="42"/>
      <c r="CG9" s="42"/>
      <c r="CH9" s="42"/>
      <c r="CI9" s="42"/>
      <c r="CJ9" s="42"/>
      <c r="CK9" s="42"/>
      <c r="CL9" s="42"/>
      <c r="CM9" s="42"/>
      <c r="CN9" s="42"/>
      <c r="CO9" s="42"/>
      <c r="CP9" s="42"/>
      <c r="CQ9" s="42"/>
      <c r="CR9" s="42"/>
      <c r="CS9" s="42"/>
      <c r="CT9" s="42"/>
      <c r="CU9" s="42"/>
      <c r="CV9" s="42"/>
      <c r="CW9" s="42"/>
      <c r="CX9" s="42"/>
      <c r="CY9" s="42"/>
      <c r="CZ9" s="42"/>
      <c r="DA9" s="42"/>
      <c r="DB9" s="42"/>
      <c r="DC9" s="42"/>
    </row>
    <row r="10" spans="1:107" s="5" customFormat="1" ht="30" customHeight="1" x14ac:dyDescent="0.2">
      <c r="B10" s="84"/>
      <c r="C10" s="88"/>
      <c r="D10" s="89"/>
      <c r="E10" s="93"/>
      <c r="F10" s="146"/>
      <c r="G10" s="147"/>
      <c r="H10" s="96"/>
      <c r="I10" s="100"/>
      <c r="J10" s="101"/>
      <c r="K10" s="81"/>
      <c r="L10" s="130"/>
      <c r="M10" s="131"/>
      <c r="N10" s="131"/>
      <c r="O10" s="132" t="str">
        <f t="shared" si="7"/>
        <v/>
      </c>
      <c r="P10" s="130"/>
      <c r="Q10" s="131"/>
      <c r="R10" s="131"/>
      <c r="S10" s="132" t="str">
        <f t="shared" si="8"/>
        <v/>
      </c>
      <c r="T10" s="135" t="str">
        <f t="shared" si="9"/>
        <v/>
      </c>
      <c r="U10" s="136" t="str">
        <f t="shared" si="10"/>
        <v xml:space="preserve">   </v>
      </c>
      <c r="V10" s="137" t="str">
        <f>IF(E10=0," ",IF(E10="H",IF(H10&lt;2000,VLOOKUP(K10,Minimas!$A$15:$F$29,6),IF(AND(H10&gt;1999,H10&lt;2003),VLOOKUP(K10,Minimas!$A$15:$F$29,5),IF(AND(H10&gt;2002,H10&lt;2005),VLOOKUP(K10,Minimas!$A$15:$F$29,4),IF(AND(H10&gt;2004,H10&lt;2007),VLOOKUP(K10,Minimas!$A$15:$F$29,3),VLOOKUP(K10,Minimas!$A$15:$F$29,2))))),IF(H10&lt;2000,VLOOKUP(K10,Minimas!$G$15:$L$29,6),IF(AND(H10&gt;1999,H10&lt;2003),VLOOKUP(K10,Minimas!$G$15:$FL$29,5),IF(AND(H10&gt;2002,H10&lt;2005),VLOOKUP(K10,Minimas!$G$15:$L$29,4),IF(AND(H10&gt;2004,H10&lt;2007),VLOOKUP(K10,Minimas!$G$15:$L$29,3),VLOOKUP(K10,Minimas!$G$15:$L$29,2)))))))</f>
        <v xml:space="preserve"> </v>
      </c>
      <c r="W10" s="138" t="str">
        <f t="shared" si="11"/>
        <v/>
      </c>
      <c r="X10" s="44"/>
      <c r="Y10" s="44"/>
      <c r="AB10" s="142" t="e">
        <f>T10-HLOOKUP(V10,Minimas!$C$3:$CD$12,2,FALSE)</f>
        <v>#VALUE!</v>
      </c>
      <c r="AC10" s="142" t="e">
        <f>T10-HLOOKUP(V10,Minimas!$C$3:$CD$12,3,FALSE)</f>
        <v>#VALUE!</v>
      </c>
      <c r="AD10" s="142" t="e">
        <f>T10-HLOOKUP(V10,Minimas!$C$3:$CD$12,4,FALSE)</f>
        <v>#VALUE!</v>
      </c>
      <c r="AE10" s="142" t="e">
        <f>T10-HLOOKUP(V10,Minimas!$C$3:$CD$12,5,FALSE)</f>
        <v>#VALUE!</v>
      </c>
      <c r="AF10" s="142" t="e">
        <f>T10-HLOOKUP(V10,Minimas!$C$3:$CD$12,6,FALSE)</f>
        <v>#VALUE!</v>
      </c>
      <c r="AG10" s="142" t="e">
        <f>T10-HLOOKUP(V10,Minimas!$C$3:$CD$12,7,FALSE)</f>
        <v>#VALUE!</v>
      </c>
      <c r="AH10" s="142" t="e">
        <f>T10-HLOOKUP(V10,Minimas!$C$3:$CD$12,8,FALSE)</f>
        <v>#VALUE!</v>
      </c>
      <c r="AI10" s="142" t="e">
        <f>T10-HLOOKUP(V10,Minimas!$C$3:$CD$12,9,FALSE)</f>
        <v>#VALUE!</v>
      </c>
      <c r="AJ10" s="142" t="e">
        <f>T10-HLOOKUP(V10,Minimas!$C$3:$CD$12,10,FALSE)</f>
        <v>#VALUE!</v>
      </c>
      <c r="AK10" s="143" t="str">
        <f t="shared" si="4"/>
        <v xml:space="preserve"> </v>
      </c>
      <c r="AL10" s="143"/>
      <c r="AM10" s="143" t="str">
        <f t="shared" si="5"/>
        <v xml:space="preserve"> </v>
      </c>
      <c r="AN10" s="143" t="str">
        <f t="shared" si="6"/>
        <v xml:space="preserve"> </v>
      </c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/>
      <c r="BK10" s="42"/>
      <c r="BL10" s="42"/>
      <c r="BM10" s="42"/>
      <c r="BN10" s="42"/>
      <c r="BO10" s="42"/>
      <c r="BP10" s="42"/>
      <c r="BQ10" s="42"/>
      <c r="BR10" s="42"/>
      <c r="BS10" s="42"/>
      <c r="BT10" s="42"/>
      <c r="BU10" s="42"/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2"/>
      <c r="CG10" s="42"/>
      <c r="CH10" s="42"/>
      <c r="CI10" s="42"/>
      <c r="CJ10" s="42"/>
      <c r="CK10" s="42"/>
      <c r="CL10" s="42"/>
      <c r="CM10" s="42"/>
      <c r="CN10" s="42"/>
      <c r="CO10" s="42"/>
      <c r="CP10" s="42"/>
      <c r="CQ10" s="42"/>
      <c r="CR10" s="42"/>
      <c r="CS10" s="42"/>
      <c r="CT10" s="42"/>
      <c r="CU10" s="42"/>
      <c r="CV10" s="42"/>
      <c r="CW10" s="42"/>
      <c r="CX10" s="42"/>
      <c r="CY10" s="42"/>
      <c r="CZ10" s="42"/>
      <c r="DA10" s="42"/>
      <c r="DB10" s="42"/>
      <c r="DC10" s="42"/>
    </row>
    <row r="11" spans="1:107" s="5" customFormat="1" ht="30" customHeight="1" x14ac:dyDescent="0.2">
      <c r="B11" s="84"/>
      <c r="C11" s="88"/>
      <c r="D11" s="89"/>
      <c r="E11" s="93"/>
      <c r="F11" s="146"/>
      <c r="G11" s="147"/>
      <c r="H11" s="96"/>
      <c r="I11" s="100"/>
      <c r="J11" s="101"/>
      <c r="K11" s="81"/>
      <c r="L11" s="130"/>
      <c r="M11" s="131"/>
      <c r="N11" s="131"/>
      <c r="O11" s="132" t="str">
        <f t="shared" si="7"/>
        <v/>
      </c>
      <c r="P11" s="130"/>
      <c r="Q11" s="131"/>
      <c r="R11" s="131"/>
      <c r="S11" s="132" t="str">
        <f t="shared" si="8"/>
        <v/>
      </c>
      <c r="T11" s="135" t="str">
        <f t="shared" si="9"/>
        <v/>
      </c>
      <c r="U11" s="136" t="str">
        <f t="shared" si="10"/>
        <v xml:space="preserve">   </v>
      </c>
      <c r="V11" s="137" t="str">
        <f>IF(E11=0," ",IF(E11="H",IF(H11&lt;2000,VLOOKUP(K11,Minimas!$A$15:$F$29,6),IF(AND(H11&gt;1999,H11&lt;2003),VLOOKUP(K11,Minimas!$A$15:$F$29,5),IF(AND(H11&gt;2002,H11&lt;2005),VLOOKUP(K11,Minimas!$A$15:$F$29,4),IF(AND(H11&gt;2004,H11&lt;2007),VLOOKUP(K11,Minimas!$A$15:$F$29,3),VLOOKUP(K11,Minimas!$A$15:$F$29,2))))),IF(H11&lt;2000,VLOOKUP(K11,Minimas!$G$15:$L$29,6),IF(AND(H11&gt;1999,H11&lt;2003),VLOOKUP(K11,Minimas!$G$15:$FL$29,5),IF(AND(H11&gt;2002,H11&lt;2005),VLOOKUP(K11,Minimas!$G$15:$L$29,4),IF(AND(H11&gt;2004,H11&lt;2007),VLOOKUP(K11,Minimas!$G$15:$L$29,3),VLOOKUP(K11,Minimas!$G$15:$L$29,2)))))))</f>
        <v xml:space="preserve"> </v>
      </c>
      <c r="W11" s="138" t="str">
        <f t="shared" si="11"/>
        <v/>
      </c>
      <c r="X11" s="44"/>
      <c r="Y11" s="44"/>
      <c r="AB11" s="142" t="e">
        <f>T11-HLOOKUP(V11,Minimas!$C$3:$CD$12,2,FALSE)</f>
        <v>#VALUE!</v>
      </c>
      <c r="AC11" s="142" t="e">
        <f>T11-HLOOKUP(V11,Minimas!$C$3:$CD$12,3,FALSE)</f>
        <v>#VALUE!</v>
      </c>
      <c r="AD11" s="142" t="e">
        <f>T11-HLOOKUP(V11,Minimas!$C$3:$CD$12,4,FALSE)</f>
        <v>#VALUE!</v>
      </c>
      <c r="AE11" s="142" t="e">
        <f>T11-HLOOKUP(V11,Minimas!$C$3:$CD$12,5,FALSE)</f>
        <v>#VALUE!</v>
      </c>
      <c r="AF11" s="142" t="e">
        <f>T11-HLOOKUP(V11,Minimas!$C$3:$CD$12,6,FALSE)</f>
        <v>#VALUE!</v>
      </c>
      <c r="AG11" s="142" t="e">
        <f>T11-HLOOKUP(V11,Minimas!$C$3:$CD$12,7,FALSE)</f>
        <v>#VALUE!</v>
      </c>
      <c r="AH11" s="142" t="e">
        <f>T11-HLOOKUP(V11,Minimas!$C$3:$CD$12,8,FALSE)</f>
        <v>#VALUE!</v>
      </c>
      <c r="AI11" s="142" t="e">
        <f>T11-HLOOKUP(V11,Minimas!$C$3:$CD$12,9,FALSE)</f>
        <v>#VALUE!</v>
      </c>
      <c r="AJ11" s="142" t="e">
        <f>T11-HLOOKUP(V11,Minimas!$C$3:$CD$12,10,FALSE)</f>
        <v>#VALUE!</v>
      </c>
      <c r="AK11" s="143" t="str">
        <f t="shared" si="4"/>
        <v xml:space="preserve"> </v>
      </c>
      <c r="AL11" s="143"/>
      <c r="AM11" s="143" t="str">
        <f t="shared" si="5"/>
        <v xml:space="preserve"> </v>
      </c>
      <c r="AN11" s="143" t="str">
        <f t="shared" si="6"/>
        <v xml:space="preserve"> </v>
      </c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/>
      <c r="BK11" s="42"/>
      <c r="BL11" s="42"/>
      <c r="BM11" s="42"/>
      <c r="BN11" s="42"/>
      <c r="BO11" s="42"/>
      <c r="BP11" s="42"/>
      <c r="BQ11" s="42"/>
      <c r="BR11" s="42"/>
      <c r="BS11" s="42"/>
      <c r="BT11" s="42"/>
      <c r="BU11" s="42"/>
      <c r="BV11" s="42"/>
      <c r="BW11" s="42"/>
      <c r="BX11" s="42"/>
      <c r="BY11" s="42"/>
      <c r="BZ11" s="42"/>
      <c r="CA11" s="42"/>
      <c r="CB11" s="42"/>
      <c r="CC11" s="42"/>
      <c r="CD11" s="42"/>
      <c r="CE11" s="42"/>
      <c r="CF11" s="42"/>
      <c r="CG11" s="42"/>
      <c r="CH11" s="42"/>
      <c r="CI11" s="42"/>
      <c r="CJ11" s="42"/>
      <c r="CK11" s="42"/>
      <c r="CL11" s="42"/>
      <c r="CM11" s="42"/>
      <c r="CN11" s="42"/>
      <c r="CO11" s="42"/>
      <c r="CP11" s="42"/>
      <c r="CQ11" s="42"/>
      <c r="CR11" s="42"/>
      <c r="CS11" s="42"/>
      <c r="CT11" s="42"/>
      <c r="CU11" s="42"/>
      <c r="CV11" s="42"/>
      <c r="CW11" s="42"/>
      <c r="CX11" s="42"/>
      <c r="CY11" s="42"/>
      <c r="CZ11" s="42"/>
      <c r="DA11" s="42"/>
      <c r="DB11" s="42"/>
      <c r="DC11" s="42"/>
    </row>
    <row r="12" spans="1:107" s="5" customFormat="1" ht="30" customHeight="1" x14ac:dyDescent="0.2">
      <c r="B12" s="84"/>
      <c r="C12" s="88"/>
      <c r="D12" s="89"/>
      <c r="E12" s="93"/>
      <c r="F12" s="146"/>
      <c r="G12" s="147"/>
      <c r="H12" s="96"/>
      <c r="I12" s="100"/>
      <c r="J12" s="101"/>
      <c r="K12" s="81"/>
      <c r="L12" s="130"/>
      <c r="M12" s="131"/>
      <c r="N12" s="131"/>
      <c r="O12" s="132" t="str">
        <f t="shared" si="7"/>
        <v/>
      </c>
      <c r="P12" s="130"/>
      <c r="Q12" s="131"/>
      <c r="R12" s="131"/>
      <c r="S12" s="132" t="str">
        <f t="shared" si="8"/>
        <v/>
      </c>
      <c r="T12" s="135" t="str">
        <f t="shared" si="9"/>
        <v/>
      </c>
      <c r="U12" s="136" t="str">
        <f t="shared" si="10"/>
        <v xml:space="preserve">   </v>
      </c>
      <c r="V12" s="137" t="str">
        <f>IF(E12=0," ",IF(E12="H",IF(H12&lt;2000,VLOOKUP(K12,Minimas!$A$15:$F$29,6),IF(AND(H12&gt;1999,H12&lt;2003),VLOOKUP(K12,Minimas!$A$15:$F$29,5),IF(AND(H12&gt;2002,H12&lt;2005),VLOOKUP(K12,Minimas!$A$15:$F$29,4),IF(AND(H12&gt;2004,H12&lt;2007),VLOOKUP(K12,Minimas!$A$15:$F$29,3),VLOOKUP(K12,Minimas!$A$15:$F$29,2))))),IF(H12&lt;2000,VLOOKUP(K12,Minimas!$G$15:$L$29,6),IF(AND(H12&gt;1999,H12&lt;2003),VLOOKUP(K12,Minimas!$G$15:$FL$29,5),IF(AND(H12&gt;2002,H12&lt;2005),VLOOKUP(K12,Minimas!$G$15:$L$29,4),IF(AND(H12&gt;2004,H12&lt;2007),VLOOKUP(K12,Minimas!$G$15:$L$29,3),VLOOKUP(K12,Minimas!$G$15:$L$29,2)))))))</f>
        <v xml:space="preserve"> </v>
      </c>
      <c r="W12" s="138" t="str">
        <f t="shared" si="11"/>
        <v/>
      </c>
      <c r="X12" s="44"/>
      <c r="Y12" s="44"/>
      <c r="AB12" s="142" t="e">
        <f>T12-HLOOKUP(V12,Minimas!$C$3:$CD$12,2,FALSE)</f>
        <v>#VALUE!</v>
      </c>
      <c r="AC12" s="142" t="e">
        <f>T12-HLOOKUP(V12,Minimas!$C$3:$CD$12,3,FALSE)</f>
        <v>#VALUE!</v>
      </c>
      <c r="AD12" s="142" t="e">
        <f>T12-HLOOKUP(V12,Minimas!$C$3:$CD$12,4,FALSE)</f>
        <v>#VALUE!</v>
      </c>
      <c r="AE12" s="142" t="e">
        <f>T12-HLOOKUP(V12,Minimas!$C$3:$CD$12,5,FALSE)</f>
        <v>#VALUE!</v>
      </c>
      <c r="AF12" s="142" t="e">
        <f>T12-HLOOKUP(V12,Minimas!$C$3:$CD$12,6,FALSE)</f>
        <v>#VALUE!</v>
      </c>
      <c r="AG12" s="142" t="e">
        <f>T12-HLOOKUP(V12,Minimas!$C$3:$CD$12,7,FALSE)</f>
        <v>#VALUE!</v>
      </c>
      <c r="AH12" s="142" t="e">
        <f>T12-HLOOKUP(V12,Minimas!$C$3:$CD$12,8,FALSE)</f>
        <v>#VALUE!</v>
      </c>
      <c r="AI12" s="142" t="e">
        <f>T12-HLOOKUP(V12,Minimas!$C$3:$CD$12,9,FALSE)</f>
        <v>#VALUE!</v>
      </c>
      <c r="AJ12" s="142" t="e">
        <f>T12-HLOOKUP(V12,Minimas!$C$3:$CD$12,10,FALSE)</f>
        <v>#VALUE!</v>
      </c>
      <c r="AK12" s="143" t="str">
        <f t="shared" si="4"/>
        <v xml:space="preserve"> </v>
      </c>
      <c r="AL12" s="143"/>
      <c r="AM12" s="143" t="str">
        <f t="shared" si="5"/>
        <v xml:space="preserve"> </v>
      </c>
      <c r="AN12" s="143" t="str">
        <f t="shared" si="6"/>
        <v xml:space="preserve"> </v>
      </c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/>
      <c r="BK12" s="42"/>
      <c r="BL12" s="42"/>
      <c r="BM12" s="42"/>
      <c r="BN12" s="42"/>
      <c r="BO12" s="42"/>
      <c r="BP12" s="42"/>
      <c r="BQ12" s="42"/>
      <c r="BR12" s="42"/>
      <c r="BS12" s="42"/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/>
      <c r="CG12" s="42"/>
      <c r="CH12" s="42"/>
      <c r="CI12" s="42"/>
      <c r="CJ12" s="42"/>
      <c r="CK12" s="42"/>
      <c r="CL12" s="42"/>
      <c r="CM12" s="42"/>
      <c r="CN12" s="42"/>
      <c r="CO12" s="42"/>
      <c r="CP12" s="42"/>
      <c r="CQ12" s="42"/>
      <c r="CR12" s="42"/>
      <c r="CS12" s="42"/>
      <c r="CT12" s="42"/>
      <c r="CU12" s="42"/>
      <c r="CV12" s="42"/>
      <c r="CW12" s="42"/>
      <c r="CX12" s="42"/>
      <c r="CY12" s="42"/>
      <c r="CZ12" s="42"/>
      <c r="DA12" s="42"/>
      <c r="DB12" s="42"/>
      <c r="DC12" s="42"/>
    </row>
    <row r="13" spans="1:107" s="5" customFormat="1" ht="30" customHeight="1" x14ac:dyDescent="0.2">
      <c r="B13" s="84"/>
      <c r="C13" s="88"/>
      <c r="D13" s="89"/>
      <c r="E13" s="93"/>
      <c r="F13" s="146"/>
      <c r="G13" s="147"/>
      <c r="H13" s="96"/>
      <c r="I13" s="100"/>
      <c r="J13" s="101"/>
      <c r="K13" s="81"/>
      <c r="L13" s="130"/>
      <c r="M13" s="131"/>
      <c r="N13" s="131"/>
      <c r="O13" s="132" t="str">
        <f t="shared" si="7"/>
        <v/>
      </c>
      <c r="P13" s="130"/>
      <c r="Q13" s="131"/>
      <c r="R13" s="131"/>
      <c r="S13" s="132" t="str">
        <f t="shared" si="8"/>
        <v/>
      </c>
      <c r="T13" s="135" t="str">
        <f t="shared" si="9"/>
        <v/>
      </c>
      <c r="U13" s="136" t="str">
        <f t="shared" si="10"/>
        <v xml:space="preserve">   </v>
      </c>
      <c r="V13" s="137" t="str">
        <f>IF(E13=0," ",IF(E13="H",IF(H13&lt;2000,VLOOKUP(K13,Minimas!$A$15:$F$29,6),IF(AND(H13&gt;1999,H13&lt;2003),VLOOKUP(K13,Minimas!$A$15:$F$29,5),IF(AND(H13&gt;2002,H13&lt;2005),VLOOKUP(K13,Minimas!$A$15:$F$29,4),IF(AND(H13&gt;2004,H13&lt;2007),VLOOKUP(K13,Minimas!$A$15:$F$29,3),VLOOKUP(K13,Minimas!$A$15:$F$29,2))))),IF(H13&lt;2000,VLOOKUP(K13,Minimas!$G$15:$L$29,6),IF(AND(H13&gt;1999,H13&lt;2003),VLOOKUP(K13,Minimas!$G$15:$FL$29,5),IF(AND(H13&gt;2002,H13&lt;2005),VLOOKUP(K13,Minimas!$G$15:$L$29,4),IF(AND(H13&gt;2004,H13&lt;2007),VLOOKUP(K13,Minimas!$G$15:$L$29,3),VLOOKUP(K13,Minimas!$G$15:$L$29,2)))))))</f>
        <v xml:space="preserve"> </v>
      </c>
      <c r="W13" s="138" t="str">
        <f t="shared" si="11"/>
        <v/>
      </c>
      <c r="X13" s="44"/>
      <c r="Y13" s="44"/>
      <c r="AB13" s="142" t="e">
        <f>T13-HLOOKUP(V13,Minimas!$C$3:$CD$12,2,FALSE)</f>
        <v>#VALUE!</v>
      </c>
      <c r="AC13" s="142" t="e">
        <f>T13-HLOOKUP(V13,Minimas!$C$3:$CD$12,3,FALSE)</f>
        <v>#VALUE!</v>
      </c>
      <c r="AD13" s="142" t="e">
        <f>T13-HLOOKUP(V13,Minimas!$C$3:$CD$12,4,FALSE)</f>
        <v>#VALUE!</v>
      </c>
      <c r="AE13" s="142" t="e">
        <f>T13-HLOOKUP(V13,Minimas!$C$3:$CD$12,5,FALSE)</f>
        <v>#VALUE!</v>
      </c>
      <c r="AF13" s="142" t="e">
        <f>T13-HLOOKUP(V13,Minimas!$C$3:$CD$12,6,FALSE)</f>
        <v>#VALUE!</v>
      </c>
      <c r="AG13" s="142" t="e">
        <f>T13-HLOOKUP(V13,Minimas!$C$3:$CD$12,7,FALSE)</f>
        <v>#VALUE!</v>
      </c>
      <c r="AH13" s="142" t="e">
        <f>T13-HLOOKUP(V13,Minimas!$C$3:$CD$12,8,FALSE)</f>
        <v>#VALUE!</v>
      </c>
      <c r="AI13" s="142" t="e">
        <f>T13-HLOOKUP(V13,Minimas!$C$3:$CD$12,9,FALSE)</f>
        <v>#VALUE!</v>
      </c>
      <c r="AJ13" s="142" t="e">
        <f>T13-HLOOKUP(V13,Minimas!$C$3:$CD$12,10,FALSE)</f>
        <v>#VALUE!</v>
      </c>
      <c r="AK13" s="143" t="str">
        <f t="shared" si="4"/>
        <v xml:space="preserve"> </v>
      </c>
      <c r="AL13" s="143"/>
      <c r="AM13" s="143" t="str">
        <f t="shared" si="5"/>
        <v xml:space="preserve"> </v>
      </c>
      <c r="AN13" s="143" t="str">
        <f t="shared" si="6"/>
        <v xml:space="preserve"> </v>
      </c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U13" s="42"/>
      <c r="BV13" s="42"/>
      <c r="BW13" s="42"/>
      <c r="BX13" s="42"/>
      <c r="BY13" s="42"/>
      <c r="BZ13" s="42"/>
      <c r="CA13" s="42"/>
      <c r="CB13" s="42"/>
      <c r="CC13" s="42"/>
      <c r="CD13" s="42"/>
      <c r="CE13" s="42"/>
      <c r="CF13" s="42"/>
      <c r="CG13" s="42"/>
      <c r="CH13" s="42"/>
      <c r="CI13" s="42"/>
      <c r="CJ13" s="42"/>
      <c r="CK13" s="42"/>
      <c r="CL13" s="42"/>
      <c r="CM13" s="42"/>
      <c r="CN13" s="42"/>
      <c r="CO13" s="42"/>
      <c r="CP13" s="42"/>
      <c r="CQ13" s="42"/>
      <c r="CR13" s="42"/>
      <c r="CS13" s="42"/>
      <c r="CT13" s="42"/>
      <c r="CU13" s="42"/>
      <c r="CV13" s="42"/>
      <c r="CW13" s="42"/>
      <c r="CX13" s="42"/>
      <c r="CY13" s="42"/>
      <c r="CZ13" s="42"/>
      <c r="DA13" s="42"/>
      <c r="DB13" s="42"/>
      <c r="DC13" s="42"/>
    </row>
    <row r="14" spans="1:107" s="5" customFormat="1" ht="30" customHeight="1" x14ac:dyDescent="0.2">
      <c r="B14" s="84"/>
      <c r="C14" s="88"/>
      <c r="D14" s="89"/>
      <c r="E14" s="93"/>
      <c r="F14" s="146"/>
      <c r="G14" s="147"/>
      <c r="H14" s="96"/>
      <c r="I14" s="100"/>
      <c r="J14" s="101"/>
      <c r="K14" s="81"/>
      <c r="L14" s="130"/>
      <c r="M14" s="131"/>
      <c r="N14" s="131"/>
      <c r="O14" s="132" t="str">
        <f t="shared" si="7"/>
        <v/>
      </c>
      <c r="P14" s="130"/>
      <c r="Q14" s="131"/>
      <c r="R14" s="131"/>
      <c r="S14" s="132" t="str">
        <f t="shared" si="8"/>
        <v/>
      </c>
      <c r="T14" s="135" t="str">
        <f t="shared" si="9"/>
        <v/>
      </c>
      <c r="U14" s="136" t="str">
        <f t="shared" si="10"/>
        <v xml:space="preserve">   </v>
      </c>
      <c r="V14" s="137" t="str">
        <f>IF(E14=0," ",IF(E14="H",IF(H14&lt;2000,VLOOKUP(K14,Minimas!$A$15:$F$29,6),IF(AND(H14&gt;1999,H14&lt;2003),VLOOKUP(K14,Minimas!$A$15:$F$29,5),IF(AND(H14&gt;2002,H14&lt;2005),VLOOKUP(K14,Minimas!$A$15:$F$29,4),IF(AND(H14&gt;2004,H14&lt;2007),VLOOKUP(K14,Minimas!$A$15:$F$29,3),VLOOKUP(K14,Minimas!$A$15:$F$29,2))))),IF(H14&lt;2000,VLOOKUP(K14,Minimas!$G$15:$L$29,6),IF(AND(H14&gt;1999,H14&lt;2003),VLOOKUP(K14,Minimas!$G$15:$FL$29,5),IF(AND(H14&gt;2002,H14&lt;2005),VLOOKUP(K14,Minimas!$G$15:$L$29,4),IF(AND(H14&gt;2004,H14&lt;2007),VLOOKUP(K14,Minimas!$G$15:$L$29,3),VLOOKUP(K14,Minimas!$G$15:$L$29,2)))))))</f>
        <v xml:space="preserve"> </v>
      </c>
      <c r="W14" s="138" t="str">
        <f t="shared" si="11"/>
        <v/>
      </c>
      <c r="X14" s="44"/>
      <c r="Y14" s="44"/>
      <c r="AB14" s="142" t="e">
        <f>T14-HLOOKUP(V14,Minimas!$C$3:$CD$12,2,FALSE)</f>
        <v>#VALUE!</v>
      </c>
      <c r="AC14" s="142" t="e">
        <f>T14-HLOOKUP(V14,Minimas!$C$3:$CD$12,3,FALSE)</f>
        <v>#VALUE!</v>
      </c>
      <c r="AD14" s="142" t="e">
        <f>T14-HLOOKUP(V14,Minimas!$C$3:$CD$12,4,FALSE)</f>
        <v>#VALUE!</v>
      </c>
      <c r="AE14" s="142" t="e">
        <f>T14-HLOOKUP(V14,Minimas!$C$3:$CD$12,5,FALSE)</f>
        <v>#VALUE!</v>
      </c>
      <c r="AF14" s="142" t="e">
        <f>T14-HLOOKUP(V14,Minimas!$C$3:$CD$12,6,FALSE)</f>
        <v>#VALUE!</v>
      </c>
      <c r="AG14" s="142" t="e">
        <f>T14-HLOOKUP(V14,Minimas!$C$3:$CD$12,7,FALSE)</f>
        <v>#VALUE!</v>
      </c>
      <c r="AH14" s="142" t="e">
        <f>T14-HLOOKUP(V14,Minimas!$C$3:$CD$12,8,FALSE)</f>
        <v>#VALUE!</v>
      </c>
      <c r="AI14" s="142" t="e">
        <f>T14-HLOOKUP(V14,Minimas!$C$3:$CD$12,9,FALSE)</f>
        <v>#VALUE!</v>
      </c>
      <c r="AJ14" s="142" t="e">
        <f>T14-HLOOKUP(V14,Minimas!$C$3:$CD$12,10,FALSE)</f>
        <v>#VALUE!</v>
      </c>
      <c r="AK14" s="143" t="str">
        <f t="shared" si="4"/>
        <v xml:space="preserve"> </v>
      </c>
      <c r="AL14" s="143"/>
      <c r="AM14" s="143" t="str">
        <f t="shared" si="5"/>
        <v xml:space="preserve"> </v>
      </c>
      <c r="AN14" s="143" t="str">
        <f t="shared" si="6"/>
        <v xml:space="preserve"> </v>
      </c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/>
      <c r="CG14" s="42"/>
      <c r="CH14" s="42"/>
      <c r="CI14" s="42"/>
      <c r="CJ14" s="42"/>
      <c r="CK14" s="42"/>
      <c r="CL14" s="42"/>
      <c r="CM14" s="42"/>
      <c r="CN14" s="42"/>
      <c r="CO14" s="42"/>
      <c r="CP14" s="42"/>
      <c r="CQ14" s="42"/>
      <c r="CR14" s="42"/>
      <c r="CS14" s="42"/>
      <c r="CT14" s="42"/>
      <c r="CU14" s="42"/>
      <c r="CV14" s="42"/>
      <c r="CW14" s="42"/>
      <c r="CX14" s="42"/>
      <c r="CY14" s="42"/>
      <c r="CZ14" s="42"/>
      <c r="DA14" s="42"/>
      <c r="DB14" s="42"/>
      <c r="DC14" s="42"/>
    </row>
    <row r="15" spans="1:107" s="5" customFormat="1" ht="30" customHeight="1" x14ac:dyDescent="0.2">
      <c r="B15" s="84"/>
      <c r="C15" s="88"/>
      <c r="D15" s="89"/>
      <c r="E15" s="93"/>
      <c r="F15" s="146"/>
      <c r="G15" s="147"/>
      <c r="H15" s="96"/>
      <c r="I15" s="100"/>
      <c r="J15" s="101"/>
      <c r="K15" s="81"/>
      <c r="L15" s="130"/>
      <c r="M15" s="131"/>
      <c r="N15" s="131"/>
      <c r="O15" s="132" t="str">
        <f t="shared" si="7"/>
        <v/>
      </c>
      <c r="P15" s="130"/>
      <c r="Q15" s="131"/>
      <c r="R15" s="131"/>
      <c r="S15" s="132" t="str">
        <f t="shared" si="8"/>
        <v/>
      </c>
      <c r="T15" s="135" t="str">
        <f t="shared" si="9"/>
        <v/>
      </c>
      <c r="U15" s="136" t="str">
        <f t="shared" si="10"/>
        <v xml:space="preserve">   </v>
      </c>
      <c r="V15" s="137" t="str">
        <f>IF(E15=0," ",IF(E15="H",IF(H15&lt;2000,VLOOKUP(K15,Minimas!$A$15:$F$29,6),IF(AND(H15&gt;1999,H15&lt;2003),VLOOKUP(K15,Minimas!$A$15:$F$29,5),IF(AND(H15&gt;2002,H15&lt;2005),VLOOKUP(K15,Minimas!$A$15:$F$29,4),IF(AND(H15&gt;2004,H15&lt;2007),VLOOKUP(K15,Minimas!$A$15:$F$29,3),VLOOKUP(K15,Minimas!$A$15:$F$29,2))))),IF(H15&lt;2000,VLOOKUP(K15,Minimas!$G$15:$L$29,6),IF(AND(H15&gt;1999,H15&lt;2003),VLOOKUP(K15,Minimas!$G$15:$FL$29,5),IF(AND(H15&gt;2002,H15&lt;2005),VLOOKUP(K15,Minimas!$G$15:$L$29,4),IF(AND(H15&gt;2004,H15&lt;2007),VLOOKUP(K15,Minimas!$G$15:$L$29,3),VLOOKUP(K15,Minimas!$G$15:$L$29,2)))))))</f>
        <v xml:space="preserve"> </v>
      </c>
      <c r="W15" s="138" t="str">
        <f t="shared" si="11"/>
        <v/>
      </c>
      <c r="X15" s="44"/>
      <c r="Y15" s="44"/>
      <c r="AB15" s="142" t="e">
        <f>T15-HLOOKUP(V15,Minimas!$C$3:$CD$12,2,FALSE)</f>
        <v>#VALUE!</v>
      </c>
      <c r="AC15" s="142" t="e">
        <f>T15-HLOOKUP(V15,Minimas!$C$3:$CD$12,3,FALSE)</f>
        <v>#VALUE!</v>
      </c>
      <c r="AD15" s="142" t="e">
        <f>T15-HLOOKUP(V15,Minimas!$C$3:$CD$12,4,FALSE)</f>
        <v>#VALUE!</v>
      </c>
      <c r="AE15" s="142" t="e">
        <f>T15-HLOOKUP(V15,Minimas!$C$3:$CD$12,5,FALSE)</f>
        <v>#VALUE!</v>
      </c>
      <c r="AF15" s="142" t="e">
        <f>T15-HLOOKUP(V15,Minimas!$C$3:$CD$12,6,FALSE)</f>
        <v>#VALUE!</v>
      </c>
      <c r="AG15" s="142" t="e">
        <f>T15-HLOOKUP(V15,Minimas!$C$3:$CD$12,7,FALSE)</f>
        <v>#VALUE!</v>
      </c>
      <c r="AH15" s="142" t="e">
        <f>T15-HLOOKUP(V15,Minimas!$C$3:$CD$12,8,FALSE)</f>
        <v>#VALUE!</v>
      </c>
      <c r="AI15" s="142" t="e">
        <f>T15-HLOOKUP(V15,Minimas!$C$3:$CD$12,9,FALSE)</f>
        <v>#VALUE!</v>
      </c>
      <c r="AJ15" s="142" t="e">
        <f>T15-HLOOKUP(V15,Minimas!$C$3:$CD$12,10,FALSE)</f>
        <v>#VALUE!</v>
      </c>
      <c r="AK15" s="143" t="str">
        <f t="shared" si="4"/>
        <v xml:space="preserve"> </v>
      </c>
      <c r="AL15" s="143"/>
      <c r="AM15" s="143" t="str">
        <f t="shared" si="5"/>
        <v xml:space="preserve"> </v>
      </c>
      <c r="AN15" s="143" t="str">
        <f t="shared" si="6"/>
        <v xml:space="preserve"> </v>
      </c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/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/>
      <c r="CG15" s="42"/>
      <c r="CH15" s="42"/>
      <c r="CI15" s="42"/>
      <c r="CJ15" s="42"/>
      <c r="CK15" s="42"/>
      <c r="CL15" s="42"/>
      <c r="CM15" s="42"/>
      <c r="CN15" s="42"/>
      <c r="CO15" s="42"/>
      <c r="CP15" s="42"/>
      <c r="CQ15" s="42"/>
      <c r="CR15" s="42"/>
      <c r="CS15" s="42"/>
      <c r="CT15" s="42"/>
      <c r="CU15" s="42"/>
      <c r="CV15" s="42"/>
      <c r="CW15" s="42"/>
      <c r="CX15" s="42"/>
      <c r="CY15" s="42"/>
      <c r="CZ15" s="42"/>
      <c r="DA15" s="42"/>
      <c r="DB15" s="42"/>
      <c r="DC15" s="42"/>
    </row>
    <row r="16" spans="1:107" s="5" customFormat="1" ht="30" customHeight="1" x14ac:dyDescent="0.2">
      <c r="B16" s="84"/>
      <c r="C16" s="88"/>
      <c r="D16" s="89"/>
      <c r="E16" s="93"/>
      <c r="F16" s="146" t="s">
        <v>40</v>
      </c>
      <c r="G16" s="147" t="s">
        <v>40</v>
      </c>
      <c r="H16" s="96"/>
      <c r="I16" s="100" t="s">
        <v>40</v>
      </c>
      <c r="J16" s="101" t="s">
        <v>40</v>
      </c>
      <c r="K16" s="81"/>
      <c r="L16" s="130"/>
      <c r="M16" s="131"/>
      <c r="N16" s="131"/>
      <c r="O16" s="132" t="str">
        <f t="shared" si="7"/>
        <v/>
      </c>
      <c r="P16" s="130"/>
      <c r="Q16" s="131"/>
      <c r="R16" s="131"/>
      <c r="S16" s="132" t="str">
        <f t="shared" si="8"/>
        <v/>
      </c>
      <c r="T16" s="135" t="str">
        <f t="shared" si="9"/>
        <v/>
      </c>
      <c r="U16" s="136" t="str">
        <f t="shared" si="10"/>
        <v xml:space="preserve">   </v>
      </c>
      <c r="V16" s="137" t="str">
        <f>IF(E16=0," ",IF(E16="H",IF(H16&lt;2000,VLOOKUP(K16,Minimas!$A$15:$F$29,6),IF(AND(H16&gt;1999,H16&lt;2003),VLOOKUP(K16,Minimas!$A$15:$F$29,5),IF(AND(H16&gt;2002,H16&lt;2005),VLOOKUP(K16,Minimas!$A$15:$F$29,4),IF(AND(H16&gt;2004,H16&lt;2007),VLOOKUP(K16,Minimas!$A$15:$F$29,3),VLOOKUP(K16,Minimas!$A$15:$F$29,2))))),IF(H16&lt;2000,VLOOKUP(K16,Minimas!$G$15:$L$29,6),IF(AND(H16&gt;1999,H16&lt;2003),VLOOKUP(K16,Minimas!$G$15:$FL$29,5),IF(AND(H16&gt;2002,H16&lt;2005),VLOOKUP(K16,Minimas!$G$15:$L$29,4),IF(AND(H16&gt;2004,H16&lt;2007),VLOOKUP(K16,Minimas!$G$15:$L$29,3),VLOOKUP(K16,Minimas!$G$15:$L$29,2)))))))</f>
        <v xml:space="preserve"> </v>
      </c>
      <c r="W16" s="138" t="str">
        <f t="shared" si="11"/>
        <v/>
      </c>
      <c r="X16" s="44"/>
      <c r="Y16" s="44"/>
      <c r="AB16" s="142" t="e">
        <f>T16-HLOOKUP(V16,Minimas!$C$3:$CD$12,2,FALSE)</f>
        <v>#VALUE!</v>
      </c>
      <c r="AC16" s="142" t="e">
        <f>T16-HLOOKUP(V16,Minimas!$C$3:$CD$12,3,FALSE)</f>
        <v>#VALUE!</v>
      </c>
      <c r="AD16" s="142" t="e">
        <f>T16-HLOOKUP(V16,Minimas!$C$3:$CD$12,4,FALSE)</f>
        <v>#VALUE!</v>
      </c>
      <c r="AE16" s="142" t="e">
        <f>T16-HLOOKUP(V16,Minimas!$C$3:$CD$12,5,FALSE)</f>
        <v>#VALUE!</v>
      </c>
      <c r="AF16" s="142" t="e">
        <f>T16-HLOOKUP(V16,Minimas!$C$3:$CD$12,6,FALSE)</f>
        <v>#VALUE!</v>
      </c>
      <c r="AG16" s="142" t="e">
        <f>T16-HLOOKUP(V16,Minimas!$C$3:$CD$12,7,FALSE)</f>
        <v>#VALUE!</v>
      </c>
      <c r="AH16" s="142" t="e">
        <f>T16-HLOOKUP(V16,Minimas!$C$3:$CD$12,8,FALSE)</f>
        <v>#VALUE!</v>
      </c>
      <c r="AI16" s="142" t="e">
        <f>T16-HLOOKUP(V16,Minimas!$C$3:$CD$12,9,FALSE)</f>
        <v>#VALUE!</v>
      </c>
      <c r="AJ16" s="142" t="e">
        <f>T16-HLOOKUP(V16,Minimas!$C$3:$CD$12,10,FALSE)</f>
        <v>#VALUE!</v>
      </c>
      <c r="AK16" s="143" t="str">
        <f t="shared" si="4"/>
        <v xml:space="preserve"> </v>
      </c>
      <c r="AL16" s="143"/>
      <c r="AM16" s="143" t="str">
        <f t="shared" si="5"/>
        <v xml:space="preserve"> </v>
      </c>
      <c r="AN16" s="143" t="str">
        <f t="shared" si="6"/>
        <v xml:space="preserve"> </v>
      </c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/>
      <c r="CG16" s="42"/>
      <c r="CH16" s="42"/>
      <c r="CI16" s="42"/>
      <c r="CJ16" s="42"/>
      <c r="CK16" s="42"/>
      <c r="CL16" s="42"/>
      <c r="CM16" s="42"/>
      <c r="CN16" s="42"/>
      <c r="CO16" s="42"/>
      <c r="CP16" s="42"/>
      <c r="CQ16" s="42"/>
      <c r="CR16" s="42"/>
      <c r="CS16" s="42"/>
      <c r="CT16" s="42"/>
      <c r="CU16" s="42"/>
      <c r="CV16" s="42"/>
      <c r="CW16" s="42"/>
      <c r="CX16" s="42"/>
      <c r="CY16" s="42"/>
      <c r="CZ16" s="42"/>
      <c r="DA16" s="42"/>
      <c r="DB16" s="42"/>
      <c r="DC16" s="42"/>
    </row>
    <row r="17" spans="1:124" s="5" customFormat="1" ht="30" customHeight="1" x14ac:dyDescent="0.2">
      <c r="B17" s="84"/>
      <c r="C17" s="88"/>
      <c r="D17" s="89"/>
      <c r="E17" s="93"/>
      <c r="F17" s="146" t="s">
        <v>40</v>
      </c>
      <c r="G17" s="147" t="s">
        <v>40</v>
      </c>
      <c r="H17" s="96"/>
      <c r="I17" s="100" t="s">
        <v>40</v>
      </c>
      <c r="J17" s="101" t="s">
        <v>40</v>
      </c>
      <c r="K17" s="81"/>
      <c r="L17" s="130"/>
      <c r="M17" s="131"/>
      <c r="N17" s="131"/>
      <c r="O17" s="132" t="str">
        <f t="shared" si="7"/>
        <v/>
      </c>
      <c r="P17" s="130"/>
      <c r="Q17" s="131"/>
      <c r="R17" s="131"/>
      <c r="S17" s="132" t="str">
        <f t="shared" si="8"/>
        <v/>
      </c>
      <c r="T17" s="135" t="str">
        <f t="shared" si="9"/>
        <v/>
      </c>
      <c r="U17" s="136" t="str">
        <f t="shared" si="10"/>
        <v xml:space="preserve">   </v>
      </c>
      <c r="V17" s="137" t="str">
        <f>IF(E17=0," ",IF(E17="H",IF(H17&lt;2000,VLOOKUP(K17,Minimas!$A$15:$F$29,6),IF(AND(H17&gt;1999,H17&lt;2003),VLOOKUP(K17,Minimas!$A$15:$F$29,5),IF(AND(H17&gt;2002,H17&lt;2005),VLOOKUP(K17,Minimas!$A$15:$F$29,4),IF(AND(H17&gt;2004,H17&lt;2007),VLOOKUP(K17,Minimas!$A$15:$F$29,3),VLOOKUP(K17,Minimas!$A$15:$F$29,2))))),IF(H17&lt;2000,VLOOKUP(K17,Minimas!$G$15:$L$29,6),IF(AND(H17&gt;1999,H17&lt;2003),VLOOKUP(K17,Minimas!$G$15:$FL$29,5),IF(AND(H17&gt;2002,H17&lt;2005),VLOOKUP(K17,Minimas!$G$15:$L$29,4),IF(AND(H17&gt;2004,H17&lt;2007),VLOOKUP(K17,Minimas!$G$15:$L$29,3),VLOOKUP(K17,Minimas!$G$15:$L$29,2)))))))</f>
        <v xml:space="preserve"> </v>
      </c>
      <c r="W17" s="138" t="str">
        <f t="shared" si="11"/>
        <v/>
      </c>
      <c r="X17" s="44"/>
      <c r="Y17" s="44"/>
      <c r="AB17" s="142" t="e">
        <f>T17-HLOOKUP(V17,Minimas!$C$3:$CD$12,2,FALSE)</f>
        <v>#VALUE!</v>
      </c>
      <c r="AC17" s="142" t="e">
        <f>T17-HLOOKUP(V17,Minimas!$C$3:$CD$12,3,FALSE)</f>
        <v>#VALUE!</v>
      </c>
      <c r="AD17" s="142" t="e">
        <f>T17-HLOOKUP(V17,Minimas!$C$3:$CD$12,4,FALSE)</f>
        <v>#VALUE!</v>
      </c>
      <c r="AE17" s="142" t="e">
        <f>T17-HLOOKUP(V17,Minimas!$C$3:$CD$12,5,FALSE)</f>
        <v>#VALUE!</v>
      </c>
      <c r="AF17" s="142" t="e">
        <f>T17-HLOOKUP(V17,Minimas!$C$3:$CD$12,6,FALSE)</f>
        <v>#VALUE!</v>
      </c>
      <c r="AG17" s="142" t="e">
        <f>T17-HLOOKUP(V17,Minimas!$C$3:$CD$12,7,FALSE)</f>
        <v>#VALUE!</v>
      </c>
      <c r="AH17" s="142" t="e">
        <f>T17-HLOOKUP(V17,Minimas!$C$3:$CD$12,8,FALSE)</f>
        <v>#VALUE!</v>
      </c>
      <c r="AI17" s="142" t="e">
        <f>T17-HLOOKUP(V17,Minimas!$C$3:$CD$12,9,FALSE)</f>
        <v>#VALUE!</v>
      </c>
      <c r="AJ17" s="142" t="e">
        <f>T17-HLOOKUP(V17,Minimas!$C$3:$CD$12,10,FALSE)</f>
        <v>#VALUE!</v>
      </c>
      <c r="AK17" s="143" t="str">
        <f t="shared" si="4"/>
        <v xml:space="preserve"> </v>
      </c>
      <c r="AL17" s="143"/>
      <c r="AM17" s="143" t="str">
        <f t="shared" si="5"/>
        <v xml:space="preserve"> </v>
      </c>
      <c r="AN17" s="143" t="str">
        <f t="shared" si="6"/>
        <v xml:space="preserve"> </v>
      </c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/>
      <c r="BK17" s="42"/>
      <c r="BL17" s="42"/>
      <c r="BM17" s="42"/>
      <c r="BN17" s="42"/>
      <c r="BO17" s="42"/>
      <c r="BP17" s="42"/>
      <c r="BQ17" s="42"/>
      <c r="BR17" s="42"/>
      <c r="BS17" s="42"/>
      <c r="BT17" s="42"/>
      <c r="BU17" s="42"/>
      <c r="BV17" s="42"/>
      <c r="BW17" s="42"/>
      <c r="BX17" s="42"/>
      <c r="BY17" s="42"/>
      <c r="BZ17" s="42"/>
      <c r="CA17" s="42"/>
      <c r="CB17" s="42"/>
      <c r="CC17" s="42"/>
      <c r="CD17" s="42"/>
      <c r="CE17" s="42"/>
      <c r="CF17" s="42"/>
      <c r="CG17" s="42"/>
      <c r="CH17" s="42"/>
      <c r="CI17" s="42"/>
      <c r="CJ17" s="42"/>
      <c r="CK17" s="42"/>
      <c r="CL17" s="42"/>
      <c r="CM17" s="42"/>
      <c r="CN17" s="42"/>
      <c r="CO17" s="42"/>
      <c r="CP17" s="42"/>
      <c r="CQ17" s="42"/>
      <c r="CR17" s="42"/>
      <c r="CS17" s="42"/>
      <c r="CT17" s="42"/>
      <c r="CU17" s="42"/>
      <c r="CV17" s="42"/>
      <c r="CW17" s="42"/>
      <c r="CX17" s="42"/>
      <c r="CY17" s="42"/>
      <c r="CZ17" s="42"/>
      <c r="DA17" s="42"/>
      <c r="DB17" s="42"/>
      <c r="DC17" s="42"/>
    </row>
    <row r="18" spans="1:124" s="5" customFormat="1" ht="30" customHeight="1" x14ac:dyDescent="0.2">
      <c r="B18" s="84"/>
      <c r="C18" s="88"/>
      <c r="D18" s="89"/>
      <c r="E18" s="93"/>
      <c r="F18" s="146" t="s">
        <v>40</v>
      </c>
      <c r="G18" s="147" t="s">
        <v>40</v>
      </c>
      <c r="H18" s="96"/>
      <c r="I18" s="100" t="s">
        <v>40</v>
      </c>
      <c r="J18" s="101" t="s">
        <v>40</v>
      </c>
      <c r="K18" s="81"/>
      <c r="L18" s="130"/>
      <c r="M18" s="131"/>
      <c r="N18" s="131"/>
      <c r="O18" s="132" t="str">
        <f t="shared" si="7"/>
        <v/>
      </c>
      <c r="P18" s="130"/>
      <c r="Q18" s="131"/>
      <c r="R18" s="131"/>
      <c r="S18" s="132" t="str">
        <f t="shared" si="8"/>
        <v/>
      </c>
      <c r="T18" s="135" t="str">
        <f t="shared" si="9"/>
        <v/>
      </c>
      <c r="U18" s="136" t="str">
        <f t="shared" si="10"/>
        <v xml:space="preserve">   </v>
      </c>
      <c r="V18" s="137" t="str">
        <f>IF(E18=0," ",IF(E18="H",IF(H18&lt;2000,VLOOKUP(K18,Minimas!$A$15:$F$29,6),IF(AND(H18&gt;1999,H18&lt;2003),VLOOKUP(K18,Minimas!$A$15:$F$29,5),IF(AND(H18&gt;2002,H18&lt;2005),VLOOKUP(K18,Minimas!$A$15:$F$29,4),IF(AND(H18&gt;2004,H18&lt;2007),VLOOKUP(K18,Minimas!$A$15:$F$29,3),VLOOKUP(K18,Minimas!$A$15:$F$29,2))))),IF(H18&lt;2000,VLOOKUP(K18,Minimas!$G$15:$L$29,6),IF(AND(H18&gt;1999,H18&lt;2003),VLOOKUP(K18,Minimas!$G$15:$FL$29,5),IF(AND(H18&gt;2002,H18&lt;2005),VLOOKUP(K18,Minimas!$G$15:$L$29,4),IF(AND(H18&gt;2004,H18&lt;2007),VLOOKUP(K18,Minimas!$G$15:$L$29,3),VLOOKUP(K18,Minimas!$G$15:$L$29,2)))))))</f>
        <v xml:space="preserve"> </v>
      </c>
      <c r="W18" s="138" t="str">
        <f t="shared" si="11"/>
        <v/>
      </c>
      <c r="X18" s="44"/>
      <c r="Y18" s="44"/>
      <c r="AB18" s="142" t="e">
        <f>T18-HLOOKUP(V18,Minimas!$C$3:$CD$12,2,FALSE)</f>
        <v>#VALUE!</v>
      </c>
      <c r="AC18" s="142" t="e">
        <f>T18-HLOOKUP(V18,Minimas!$C$3:$CD$12,3,FALSE)</f>
        <v>#VALUE!</v>
      </c>
      <c r="AD18" s="142" t="e">
        <f>T18-HLOOKUP(V18,Minimas!$C$3:$CD$12,4,FALSE)</f>
        <v>#VALUE!</v>
      </c>
      <c r="AE18" s="142" t="e">
        <f>T18-HLOOKUP(V18,Minimas!$C$3:$CD$12,5,FALSE)</f>
        <v>#VALUE!</v>
      </c>
      <c r="AF18" s="142" t="e">
        <f>T18-HLOOKUP(V18,Minimas!$C$3:$CD$12,6,FALSE)</f>
        <v>#VALUE!</v>
      </c>
      <c r="AG18" s="142" t="e">
        <f>T18-HLOOKUP(V18,Minimas!$C$3:$CD$12,7,FALSE)</f>
        <v>#VALUE!</v>
      </c>
      <c r="AH18" s="142" t="e">
        <f>T18-HLOOKUP(V18,Minimas!$C$3:$CD$12,8,FALSE)</f>
        <v>#VALUE!</v>
      </c>
      <c r="AI18" s="142" t="e">
        <f>T18-HLOOKUP(V18,Minimas!$C$3:$CD$12,9,FALSE)</f>
        <v>#VALUE!</v>
      </c>
      <c r="AJ18" s="142" t="e">
        <f>T18-HLOOKUP(V18,Minimas!$C$3:$CD$12,10,FALSE)</f>
        <v>#VALUE!</v>
      </c>
      <c r="AK18" s="143" t="str">
        <f t="shared" si="4"/>
        <v xml:space="preserve"> </v>
      </c>
      <c r="AL18" s="143"/>
      <c r="AM18" s="143" t="str">
        <f t="shared" si="5"/>
        <v xml:space="preserve"> </v>
      </c>
      <c r="AN18" s="143" t="str">
        <f t="shared" si="6"/>
        <v xml:space="preserve"> </v>
      </c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/>
      <c r="BT18" s="42"/>
      <c r="BU18" s="42"/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/>
      <c r="CG18" s="42"/>
      <c r="CH18" s="42"/>
      <c r="CI18" s="42"/>
      <c r="CJ18" s="42"/>
      <c r="CK18" s="42"/>
      <c r="CL18" s="42"/>
      <c r="CM18" s="42"/>
      <c r="CN18" s="42"/>
      <c r="CO18" s="42"/>
      <c r="CP18" s="42"/>
      <c r="CQ18" s="42"/>
      <c r="CR18" s="42"/>
      <c r="CS18" s="42"/>
      <c r="CT18" s="42"/>
      <c r="CU18" s="42"/>
      <c r="CV18" s="42"/>
      <c r="CW18" s="42"/>
      <c r="CX18" s="42"/>
      <c r="CY18" s="42"/>
      <c r="CZ18" s="42"/>
      <c r="DA18" s="42"/>
      <c r="DB18" s="42"/>
      <c r="DC18" s="42"/>
    </row>
    <row r="19" spans="1:124" s="5" customFormat="1" ht="30" customHeight="1" x14ac:dyDescent="0.2">
      <c r="B19" s="84"/>
      <c r="C19" s="88"/>
      <c r="D19" s="89"/>
      <c r="E19" s="93"/>
      <c r="F19" s="146" t="s">
        <v>40</v>
      </c>
      <c r="G19" s="147" t="s">
        <v>40</v>
      </c>
      <c r="H19" s="96"/>
      <c r="I19" s="100" t="s">
        <v>40</v>
      </c>
      <c r="J19" s="101" t="s">
        <v>40</v>
      </c>
      <c r="K19" s="81"/>
      <c r="L19" s="130"/>
      <c r="M19" s="131"/>
      <c r="N19" s="131"/>
      <c r="O19" s="132" t="str">
        <f t="shared" si="7"/>
        <v/>
      </c>
      <c r="P19" s="130"/>
      <c r="Q19" s="131"/>
      <c r="R19" s="131"/>
      <c r="S19" s="132" t="str">
        <f t="shared" si="8"/>
        <v/>
      </c>
      <c r="T19" s="135" t="str">
        <f t="shared" si="9"/>
        <v/>
      </c>
      <c r="U19" s="136" t="str">
        <f t="shared" si="10"/>
        <v xml:space="preserve">   </v>
      </c>
      <c r="V19" s="137" t="str">
        <f>IF(E19=0," ",IF(E19="H",IF(H19&lt;2000,VLOOKUP(K19,Minimas!$A$15:$F$29,6),IF(AND(H19&gt;1999,H19&lt;2003),VLOOKUP(K19,Minimas!$A$15:$F$29,5),IF(AND(H19&gt;2002,H19&lt;2005),VLOOKUP(K19,Minimas!$A$15:$F$29,4),IF(AND(H19&gt;2004,H19&lt;2007),VLOOKUP(K19,Minimas!$A$15:$F$29,3),VLOOKUP(K19,Minimas!$A$15:$F$29,2))))),IF(H19&lt;2000,VLOOKUP(K19,Minimas!$G$15:$L$29,6),IF(AND(H19&gt;1999,H19&lt;2003),VLOOKUP(K19,Minimas!$G$15:$FL$29,5),IF(AND(H19&gt;2002,H19&lt;2005),VLOOKUP(K19,Minimas!$G$15:$L$29,4),IF(AND(H19&gt;2004,H19&lt;2007),VLOOKUP(K19,Minimas!$G$15:$L$29,3),VLOOKUP(K19,Minimas!$G$15:$L$29,2)))))))</f>
        <v xml:space="preserve"> </v>
      </c>
      <c r="W19" s="138" t="str">
        <f t="shared" si="11"/>
        <v/>
      </c>
      <c r="X19" s="44"/>
      <c r="Y19" s="44"/>
      <c r="AB19" s="142" t="e">
        <f>T19-HLOOKUP(V19,Minimas!$C$3:$CD$12,2,FALSE)</f>
        <v>#VALUE!</v>
      </c>
      <c r="AC19" s="142" t="e">
        <f>T19-HLOOKUP(V19,Minimas!$C$3:$CD$12,3,FALSE)</f>
        <v>#VALUE!</v>
      </c>
      <c r="AD19" s="142" t="e">
        <f>T19-HLOOKUP(V19,Minimas!$C$3:$CD$12,4,FALSE)</f>
        <v>#VALUE!</v>
      </c>
      <c r="AE19" s="142" t="e">
        <f>T19-HLOOKUP(V19,Minimas!$C$3:$CD$12,5,FALSE)</f>
        <v>#VALUE!</v>
      </c>
      <c r="AF19" s="142" t="e">
        <f>T19-HLOOKUP(V19,Minimas!$C$3:$CD$12,6,FALSE)</f>
        <v>#VALUE!</v>
      </c>
      <c r="AG19" s="142" t="e">
        <f>T19-HLOOKUP(V19,Minimas!$C$3:$CD$12,7,FALSE)</f>
        <v>#VALUE!</v>
      </c>
      <c r="AH19" s="142" t="e">
        <f>T19-HLOOKUP(V19,Minimas!$C$3:$CD$12,8,FALSE)</f>
        <v>#VALUE!</v>
      </c>
      <c r="AI19" s="142" t="e">
        <f>T19-HLOOKUP(V19,Minimas!$C$3:$CD$12,9,FALSE)</f>
        <v>#VALUE!</v>
      </c>
      <c r="AJ19" s="142" t="e">
        <f>T19-HLOOKUP(V19,Minimas!$C$3:$CD$12,10,FALSE)</f>
        <v>#VALUE!</v>
      </c>
      <c r="AK19" s="143" t="str">
        <f t="shared" si="4"/>
        <v xml:space="preserve"> </v>
      </c>
      <c r="AL19" s="143"/>
      <c r="AM19" s="143" t="str">
        <f t="shared" si="5"/>
        <v xml:space="preserve"> </v>
      </c>
      <c r="AN19" s="143" t="str">
        <f t="shared" si="6"/>
        <v xml:space="preserve"> </v>
      </c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/>
      <c r="BK19" s="42"/>
      <c r="BL19" s="42"/>
      <c r="BM19" s="42"/>
      <c r="BN19" s="42"/>
      <c r="BO19" s="42"/>
      <c r="BP19" s="42"/>
      <c r="BQ19" s="42"/>
      <c r="BR19" s="42"/>
      <c r="BS19" s="42"/>
      <c r="BT19" s="42"/>
      <c r="BU19" s="42"/>
      <c r="BV19" s="42"/>
      <c r="BW19" s="42"/>
      <c r="BX19" s="42"/>
      <c r="BY19" s="42"/>
      <c r="BZ19" s="42"/>
      <c r="CA19" s="42"/>
      <c r="CB19" s="42"/>
      <c r="CC19" s="42"/>
      <c r="CD19" s="42"/>
      <c r="CE19" s="42"/>
      <c r="CF19" s="42"/>
      <c r="CG19" s="42"/>
      <c r="CH19" s="42"/>
      <c r="CI19" s="42"/>
      <c r="CJ19" s="42"/>
      <c r="CK19" s="42"/>
      <c r="CL19" s="42"/>
      <c r="CM19" s="42"/>
      <c r="CN19" s="42"/>
      <c r="CO19" s="42"/>
      <c r="CP19" s="42"/>
      <c r="CQ19" s="42"/>
      <c r="CR19" s="42"/>
      <c r="CS19" s="42"/>
      <c r="CT19" s="42"/>
      <c r="CU19" s="42"/>
      <c r="CV19" s="42"/>
      <c r="CW19" s="42"/>
      <c r="CX19" s="42"/>
      <c r="CY19" s="42"/>
      <c r="CZ19" s="42"/>
      <c r="DA19" s="42"/>
      <c r="DB19" s="42"/>
      <c r="DC19" s="42"/>
    </row>
    <row r="20" spans="1:124" s="5" customFormat="1" ht="30" customHeight="1" x14ac:dyDescent="0.2">
      <c r="B20" s="84"/>
      <c r="C20" s="88"/>
      <c r="D20" s="89"/>
      <c r="E20" s="93"/>
      <c r="F20" s="146"/>
      <c r="G20" s="147"/>
      <c r="H20" s="96"/>
      <c r="I20" s="100"/>
      <c r="J20" s="101"/>
      <c r="K20" s="81"/>
      <c r="L20" s="130"/>
      <c r="M20" s="131"/>
      <c r="N20" s="131"/>
      <c r="O20" s="132" t="str">
        <f t="shared" si="7"/>
        <v/>
      </c>
      <c r="P20" s="130"/>
      <c r="Q20" s="131"/>
      <c r="R20" s="131"/>
      <c r="S20" s="132" t="str">
        <f t="shared" si="8"/>
        <v/>
      </c>
      <c r="T20" s="135" t="str">
        <f t="shared" si="9"/>
        <v/>
      </c>
      <c r="U20" s="136" t="str">
        <f t="shared" si="10"/>
        <v xml:space="preserve">   </v>
      </c>
      <c r="V20" s="137" t="str">
        <f>IF(E20=0," ",IF(E20="H",IF(H20&lt;2000,VLOOKUP(K20,Minimas!$A$15:$F$29,6),IF(AND(H20&gt;1999,H20&lt;2003),VLOOKUP(K20,Minimas!$A$15:$F$29,5),IF(AND(H20&gt;2002,H20&lt;2005),VLOOKUP(K20,Minimas!$A$15:$F$29,4),IF(AND(H20&gt;2004,H20&lt;2007),VLOOKUP(K20,Minimas!$A$15:$F$29,3),VLOOKUP(K20,Minimas!$A$15:$F$29,2))))),IF(H20&lt;2000,VLOOKUP(K20,Minimas!$G$15:$L$29,6),IF(AND(H20&gt;1999,H20&lt;2003),VLOOKUP(K20,Minimas!$G$15:$FL$29,5),IF(AND(H20&gt;2002,H20&lt;2005),VLOOKUP(K20,Minimas!$G$15:$L$29,4),IF(AND(H20&gt;2004,H20&lt;2007),VLOOKUP(K20,Minimas!$G$15:$L$29,3),VLOOKUP(K20,Minimas!$G$15:$L$29,2)))))))</f>
        <v xml:space="preserve"> </v>
      </c>
      <c r="W20" s="138" t="str">
        <f t="shared" si="11"/>
        <v/>
      </c>
      <c r="X20" s="44"/>
      <c r="Y20" s="44"/>
      <c r="AB20" s="142" t="e">
        <f>T20-HLOOKUP(V20,Minimas!$C$3:$CD$12,2,FALSE)</f>
        <v>#VALUE!</v>
      </c>
      <c r="AC20" s="142" t="e">
        <f>T20-HLOOKUP(V20,Minimas!$C$3:$CD$12,3,FALSE)</f>
        <v>#VALUE!</v>
      </c>
      <c r="AD20" s="142" t="e">
        <f>T20-HLOOKUP(V20,Minimas!$C$3:$CD$12,4,FALSE)</f>
        <v>#VALUE!</v>
      </c>
      <c r="AE20" s="142" t="e">
        <f>T20-HLOOKUP(V20,Minimas!$C$3:$CD$12,5,FALSE)</f>
        <v>#VALUE!</v>
      </c>
      <c r="AF20" s="142" t="e">
        <f>T20-HLOOKUP(V20,Minimas!$C$3:$CD$12,6,FALSE)</f>
        <v>#VALUE!</v>
      </c>
      <c r="AG20" s="142" t="e">
        <f>T20-HLOOKUP(V20,Minimas!$C$3:$CD$12,7,FALSE)</f>
        <v>#VALUE!</v>
      </c>
      <c r="AH20" s="142" t="e">
        <f>T20-HLOOKUP(V20,Minimas!$C$3:$CD$12,8,FALSE)</f>
        <v>#VALUE!</v>
      </c>
      <c r="AI20" s="142" t="e">
        <f>T20-HLOOKUP(V20,Minimas!$C$3:$CD$12,9,FALSE)</f>
        <v>#VALUE!</v>
      </c>
      <c r="AJ20" s="142" t="e">
        <f>T20-HLOOKUP(V20,Minimas!$C$3:$CD$12,10,FALSE)</f>
        <v>#VALUE!</v>
      </c>
      <c r="AK20" s="143" t="str">
        <f t="shared" si="4"/>
        <v xml:space="preserve"> </v>
      </c>
      <c r="AL20" s="143"/>
      <c r="AM20" s="143" t="str">
        <f t="shared" si="5"/>
        <v xml:space="preserve"> </v>
      </c>
      <c r="AN20" s="143" t="str">
        <f t="shared" si="6"/>
        <v xml:space="preserve"> </v>
      </c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2"/>
      <c r="CG20" s="42"/>
      <c r="CH20" s="42"/>
      <c r="CI20" s="42"/>
      <c r="CJ20" s="42"/>
      <c r="CK20" s="42"/>
      <c r="CL20" s="42"/>
      <c r="CM20" s="42"/>
      <c r="CN20" s="42"/>
      <c r="CO20" s="42"/>
      <c r="CP20" s="42"/>
      <c r="CQ20" s="42"/>
      <c r="CR20" s="42"/>
      <c r="CS20" s="42"/>
      <c r="CT20" s="42"/>
      <c r="CU20" s="42"/>
      <c r="CV20" s="42"/>
      <c r="CW20" s="42"/>
      <c r="CX20" s="42"/>
      <c r="CY20" s="42"/>
      <c r="CZ20" s="42"/>
      <c r="DA20" s="42"/>
      <c r="DB20" s="42"/>
      <c r="DC20" s="42"/>
    </row>
    <row r="21" spans="1:124" s="5" customFormat="1" ht="30" customHeight="1" x14ac:dyDescent="0.2">
      <c r="B21" s="84"/>
      <c r="C21" s="88"/>
      <c r="D21" s="89"/>
      <c r="E21" s="93"/>
      <c r="F21" s="146" t="s">
        <v>40</v>
      </c>
      <c r="G21" s="147" t="s">
        <v>40</v>
      </c>
      <c r="H21" s="96"/>
      <c r="I21" s="100" t="s">
        <v>40</v>
      </c>
      <c r="J21" s="101" t="s">
        <v>40</v>
      </c>
      <c r="K21" s="81"/>
      <c r="L21" s="130"/>
      <c r="M21" s="131"/>
      <c r="N21" s="131"/>
      <c r="O21" s="132" t="str">
        <f t="shared" si="7"/>
        <v/>
      </c>
      <c r="P21" s="130"/>
      <c r="Q21" s="131"/>
      <c r="R21" s="131"/>
      <c r="S21" s="132" t="str">
        <f t="shared" si="8"/>
        <v/>
      </c>
      <c r="T21" s="135" t="str">
        <f t="shared" si="9"/>
        <v/>
      </c>
      <c r="U21" s="136" t="str">
        <f t="shared" si="10"/>
        <v xml:space="preserve">   </v>
      </c>
      <c r="V21" s="137" t="str">
        <f>IF(E21=0," ",IF(E21="H",IF(H21&lt;2000,VLOOKUP(K21,Minimas!$A$15:$F$29,6),IF(AND(H21&gt;1999,H21&lt;2003),VLOOKUP(K21,Minimas!$A$15:$F$29,5),IF(AND(H21&gt;2002,H21&lt;2005),VLOOKUP(K21,Minimas!$A$15:$F$29,4),IF(AND(H21&gt;2004,H21&lt;2007),VLOOKUP(K21,Minimas!$A$15:$F$29,3),VLOOKUP(K21,Minimas!$A$15:$F$29,2))))),IF(H21&lt;2000,VLOOKUP(K21,Minimas!$G$15:$L$29,6),IF(AND(H21&gt;1999,H21&lt;2003),VLOOKUP(K21,Minimas!$G$15:$FL$29,5),IF(AND(H21&gt;2002,H21&lt;2005),VLOOKUP(K21,Minimas!$G$15:$L$29,4),IF(AND(H21&gt;2004,H21&lt;2007),VLOOKUP(K21,Minimas!$G$15:$L$29,3),VLOOKUP(K21,Minimas!$G$15:$L$29,2)))))))</f>
        <v xml:space="preserve"> </v>
      </c>
      <c r="W21" s="138" t="str">
        <f t="shared" si="11"/>
        <v/>
      </c>
      <c r="X21" s="44"/>
      <c r="Y21" s="44"/>
      <c r="AB21" s="142" t="e">
        <f>T21-HLOOKUP(V21,Minimas!$C$3:$CD$12,2,FALSE)</f>
        <v>#VALUE!</v>
      </c>
      <c r="AC21" s="142" t="e">
        <f>T21-HLOOKUP(V21,Minimas!$C$3:$CD$12,3,FALSE)</f>
        <v>#VALUE!</v>
      </c>
      <c r="AD21" s="142" t="e">
        <f>T21-HLOOKUP(V21,Minimas!$C$3:$CD$12,4,FALSE)</f>
        <v>#VALUE!</v>
      </c>
      <c r="AE21" s="142" t="e">
        <f>T21-HLOOKUP(V21,Minimas!$C$3:$CD$12,5,FALSE)</f>
        <v>#VALUE!</v>
      </c>
      <c r="AF21" s="142" t="e">
        <f>T21-HLOOKUP(V21,Minimas!$C$3:$CD$12,6,FALSE)</f>
        <v>#VALUE!</v>
      </c>
      <c r="AG21" s="142" t="e">
        <f>T21-HLOOKUP(V21,Minimas!$C$3:$CD$12,7,FALSE)</f>
        <v>#VALUE!</v>
      </c>
      <c r="AH21" s="142" t="e">
        <f>T21-HLOOKUP(V21,Minimas!$C$3:$CD$12,8,FALSE)</f>
        <v>#VALUE!</v>
      </c>
      <c r="AI21" s="142" t="e">
        <f>T21-HLOOKUP(V21,Minimas!$C$3:$CD$12,9,FALSE)</f>
        <v>#VALUE!</v>
      </c>
      <c r="AJ21" s="142" t="e">
        <f>T21-HLOOKUP(V21,Minimas!$C$3:$CD$12,10,FALSE)</f>
        <v>#VALUE!</v>
      </c>
      <c r="AK21" s="143" t="str">
        <f t="shared" si="4"/>
        <v xml:space="preserve"> </v>
      </c>
      <c r="AL21" s="143"/>
      <c r="AM21" s="143" t="str">
        <f t="shared" si="5"/>
        <v xml:space="preserve"> </v>
      </c>
      <c r="AN21" s="143" t="str">
        <f t="shared" si="6"/>
        <v xml:space="preserve"> </v>
      </c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/>
      <c r="BK21" s="42"/>
      <c r="BL21" s="42"/>
      <c r="BM21" s="42"/>
      <c r="BN21" s="42"/>
      <c r="BO21" s="42"/>
      <c r="BP21" s="42"/>
      <c r="BQ21" s="42"/>
      <c r="BR21" s="42"/>
      <c r="BS21" s="42"/>
      <c r="BT21" s="42"/>
      <c r="BU21" s="42"/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/>
      <c r="CG21" s="42"/>
      <c r="CH21" s="42"/>
      <c r="CI21" s="42"/>
      <c r="CJ21" s="42"/>
      <c r="CK21" s="42"/>
      <c r="CL21" s="42"/>
      <c r="CM21" s="42"/>
      <c r="CN21" s="42"/>
      <c r="CO21" s="42"/>
      <c r="CP21" s="42"/>
      <c r="CQ21" s="42"/>
      <c r="CR21" s="42"/>
      <c r="CS21" s="42"/>
      <c r="CT21" s="42"/>
      <c r="CU21" s="42"/>
      <c r="CV21" s="42"/>
      <c r="CW21" s="42"/>
      <c r="CX21" s="42"/>
      <c r="CY21" s="42"/>
      <c r="CZ21" s="42"/>
      <c r="DA21" s="42"/>
      <c r="DB21" s="42"/>
      <c r="DC21" s="42"/>
    </row>
    <row r="22" spans="1:124" s="5" customFormat="1" ht="30" customHeight="1" x14ac:dyDescent="0.2">
      <c r="B22" s="84"/>
      <c r="C22" s="88"/>
      <c r="D22" s="89"/>
      <c r="E22" s="93"/>
      <c r="F22" s="146"/>
      <c r="G22" s="147" t="s">
        <v>40</v>
      </c>
      <c r="H22" s="96"/>
      <c r="I22" s="100"/>
      <c r="J22" s="101"/>
      <c r="K22" s="81"/>
      <c r="L22" s="130"/>
      <c r="M22" s="131"/>
      <c r="N22" s="131"/>
      <c r="O22" s="132" t="str">
        <f t="shared" si="7"/>
        <v/>
      </c>
      <c r="P22" s="130"/>
      <c r="Q22" s="131"/>
      <c r="R22" s="131"/>
      <c r="S22" s="132" t="str">
        <f t="shared" si="8"/>
        <v/>
      </c>
      <c r="T22" s="135" t="str">
        <f t="shared" si="9"/>
        <v/>
      </c>
      <c r="U22" s="136" t="str">
        <f t="shared" si="10"/>
        <v xml:space="preserve">   </v>
      </c>
      <c r="V22" s="137" t="str">
        <f>IF(E22=0," ",IF(E22="H",IF(H22&lt;2000,VLOOKUP(K22,Minimas!$A$15:$F$29,6),IF(AND(H22&gt;1999,H22&lt;2003),VLOOKUP(K22,Minimas!$A$15:$F$29,5),IF(AND(H22&gt;2002,H22&lt;2005),VLOOKUP(K22,Minimas!$A$15:$F$29,4),IF(AND(H22&gt;2004,H22&lt;2007),VLOOKUP(K22,Minimas!$A$15:$F$29,3),VLOOKUP(K22,Minimas!$A$15:$F$29,2))))),IF(H22&lt;2000,VLOOKUP(K22,Minimas!$G$15:$L$29,6),IF(AND(H22&gt;1999,H22&lt;2003),VLOOKUP(K22,Minimas!$G$15:$FL$29,5),IF(AND(H22&gt;2002,H22&lt;2005),VLOOKUP(K22,Minimas!$G$15:$L$29,4),IF(AND(H22&gt;2004,H22&lt;2007),VLOOKUP(K22,Minimas!$G$15:$L$29,3),VLOOKUP(K22,Minimas!$G$15:$L$29,2)))))))</f>
        <v xml:space="preserve"> </v>
      </c>
      <c r="W22" s="138" t="str">
        <f t="shared" si="11"/>
        <v/>
      </c>
      <c r="X22" s="44"/>
      <c r="Y22" s="44"/>
      <c r="AB22" s="142" t="e">
        <f>T22-HLOOKUP(V22,Minimas!$C$3:$CD$12,2,FALSE)</f>
        <v>#VALUE!</v>
      </c>
      <c r="AC22" s="142" t="e">
        <f>T22-HLOOKUP(V22,Minimas!$C$3:$CD$12,3,FALSE)</f>
        <v>#VALUE!</v>
      </c>
      <c r="AD22" s="142" t="e">
        <f>T22-HLOOKUP(V22,Minimas!$C$3:$CD$12,4,FALSE)</f>
        <v>#VALUE!</v>
      </c>
      <c r="AE22" s="142" t="e">
        <f>T22-HLOOKUP(V22,Minimas!$C$3:$CD$12,5,FALSE)</f>
        <v>#VALUE!</v>
      </c>
      <c r="AF22" s="142" t="e">
        <f>T22-HLOOKUP(V22,Minimas!$C$3:$CD$12,6,FALSE)</f>
        <v>#VALUE!</v>
      </c>
      <c r="AG22" s="142" t="e">
        <f>T22-HLOOKUP(V22,Minimas!$C$3:$CD$12,7,FALSE)</f>
        <v>#VALUE!</v>
      </c>
      <c r="AH22" s="142" t="e">
        <f>T22-HLOOKUP(V22,Minimas!$C$3:$CD$12,8,FALSE)</f>
        <v>#VALUE!</v>
      </c>
      <c r="AI22" s="142" t="e">
        <f>T22-HLOOKUP(V22,Minimas!$C$3:$CD$12,9,FALSE)</f>
        <v>#VALUE!</v>
      </c>
      <c r="AJ22" s="142" t="e">
        <f>T22-HLOOKUP(V22,Minimas!$C$3:$CD$12,10,FALSE)</f>
        <v>#VALUE!</v>
      </c>
      <c r="AK22" s="143" t="str">
        <f t="shared" si="4"/>
        <v xml:space="preserve"> </v>
      </c>
      <c r="AL22" s="143"/>
      <c r="AM22" s="143" t="str">
        <f t="shared" si="5"/>
        <v xml:space="preserve"> </v>
      </c>
      <c r="AN22" s="143" t="str">
        <f t="shared" si="6"/>
        <v xml:space="preserve"> </v>
      </c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/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/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/>
      <c r="CG22" s="42"/>
      <c r="CH22" s="42"/>
      <c r="CI22" s="42"/>
      <c r="CJ22" s="42"/>
      <c r="CK22" s="42"/>
      <c r="CL22" s="42"/>
      <c r="CM22" s="42"/>
      <c r="CN22" s="42"/>
      <c r="CO22" s="42"/>
      <c r="CP22" s="42"/>
      <c r="CQ22" s="42"/>
      <c r="CR22" s="42"/>
      <c r="CS22" s="42"/>
      <c r="CT22" s="42"/>
      <c r="CU22" s="42"/>
      <c r="CV22" s="42"/>
      <c r="CW22" s="42"/>
      <c r="CX22" s="42"/>
      <c r="CY22" s="42"/>
      <c r="CZ22" s="42"/>
      <c r="DA22" s="42"/>
      <c r="DB22" s="42"/>
      <c r="DC22" s="42"/>
    </row>
    <row r="23" spans="1:124" s="5" customFormat="1" ht="30" customHeight="1" x14ac:dyDescent="0.2">
      <c r="B23" s="84"/>
      <c r="C23" s="88"/>
      <c r="D23" s="89"/>
      <c r="E23" s="93"/>
      <c r="F23" s="146" t="s">
        <v>40</v>
      </c>
      <c r="G23" s="147" t="s">
        <v>40</v>
      </c>
      <c r="H23" s="96"/>
      <c r="I23" s="100" t="s">
        <v>40</v>
      </c>
      <c r="J23" s="101" t="s">
        <v>40</v>
      </c>
      <c r="K23" s="81"/>
      <c r="L23" s="130"/>
      <c r="M23" s="131"/>
      <c r="N23" s="131"/>
      <c r="O23" s="132" t="str">
        <f t="shared" si="7"/>
        <v/>
      </c>
      <c r="P23" s="130"/>
      <c r="Q23" s="131"/>
      <c r="R23" s="131"/>
      <c r="S23" s="132" t="str">
        <f t="shared" si="8"/>
        <v/>
      </c>
      <c r="T23" s="135" t="str">
        <f t="shared" si="9"/>
        <v/>
      </c>
      <c r="U23" s="136" t="str">
        <f t="shared" si="10"/>
        <v xml:space="preserve">   </v>
      </c>
      <c r="V23" s="137" t="str">
        <f>IF(E23=0," ",IF(E23="H",IF(H23&lt;2000,VLOOKUP(K23,Minimas!$A$15:$F$29,6),IF(AND(H23&gt;1999,H23&lt;2003),VLOOKUP(K23,Minimas!$A$15:$F$29,5),IF(AND(H23&gt;2002,H23&lt;2005),VLOOKUP(K23,Minimas!$A$15:$F$29,4),IF(AND(H23&gt;2004,H23&lt;2007),VLOOKUP(K23,Minimas!$A$15:$F$29,3),VLOOKUP(K23,Minimas!$A$15:$F$29,2))))),IF(H23&lt;2000,VLOOKUP(K23,Minimas!$G$15:$L$29,6),IF(AND(H23&gt;1999,H23&lt;2003),VLOOKUP(K23,Minimas!$G$15:$FL$29,5),IF(AND(H23&gt;2002,H23&lt;2005),VLOOKUP(K23,Minimas!$G$15:$L$29,4),IF(AND(H23&gt;2004,H23&lt;2007),VLOOKUP(K23,Minimas!$G$15:$L$29,3),VLOOKUP(K23,Minimas!$G$15:$L$29,2)))))))</f>
        <v xml:space="preserve"> </v>
      </c>
      <c r="W23" s="138" t="str">
        <f t="shared" si="11"/>
        <v/>
      </c>
      <c r="X23" s="44"/>
      <c r="Y23" s="44"/>
      <c r="AB23" s="142" t="e">
        <f>T23-HLOOKUP(V23,Minimas!$C$3:$CD$12,2,FALSE)</f>
        <v>#VALUE!</v>
      </c>
      <c r="AC23" s="142" t="e">
        <f>T23-HLOOKUP(V23,Minimas!$C$3:$CD$12,3,FALSE)</f>
        <v>#VALUE!</v>
      </c>
      <c r="AD23" s="142" t="e">
        <f>T23-HLOOKUP(V23,Minimas!$C$3:$CD$12,4,FALSE)</f>
        <v>#VALUE!</v>
      </c>
      <c r="AE23" s="142" t="e">
        <f>T23-HLOOKUP(V23,Minimas!$C$3:$CD$12,5,FALSE)</f>
        <v>#VALUE!</v>
      </c>
      <c r="AF23" s="142" t="e">
        <f>T23-HLOOKUP(V23,Minimas!$C$3:$CD$12,6,FALSE)</f>
        <v>#VALUE!</v>
      </c>
      <c r="AG23" s="142" t="e">
        <f>T23-HLOOKUP(V23,Minimas!$C$3:$CD$12,7,FALSE)</f>
        <v>#VALUE!</v>
      </c>
      <c r="AH23" s="142" t="e">
        <f>T23-HLOOKUP(V23,Minimas!$C$3:$CD$12,8,FALSE)</f>
        <v>#VALUE!</v>
      </c>
      <c r="AI23" s="142" t="e">
        <f>T23-HLOOKUP(V23,Minimas!$C$3:$CD$12,9,FALSE)</f>
        <v>#VALUE!</v>
      </c>
      <c r="AJ23" s="142" t="e">
        <f>T23-HLOOKUP(V23,Minimas!$C$3:$CD$12,10,FALSE)</f>
        <v>#VALUE!</v>
      </c>
      <c r="AK23" s="143" t="str">
        <f t="shared" si="4"/>
        <v xml:space="preserve"> </v>
      </c>
      <c r="AL23" s="143"/>
      <c r="AM23" s="143" t="str">
        <f t="shared" si="5"/>
        <v xml:space="preserve"> </v>
      </c>
      <c r="AN23" s="143" t="str">
        <f t="shared" si="6"/>
        <v xml:space="preserve"> </v>
      </c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/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/>
      <c r="BV23" s="42"/>
      <c r="BW23" s="42"/>
      <c r="BX23" s="42"/>
      <c r="BY23" s="42"/>
      <c r="BZ23" s="42"/>
      <c r="CA23" s="42"/>
      <c r="CB23" s="42"/>
      <c r="CC23" s="42"/>
      <c r="CD23" s="42"/>
      <c r="CE23" s="42"/>
      <c r="CF23" s="42"/>
      <c r="CG23" s="42"/>
      <c r="CH23" s="42"/>
      <c r="CI23" s="42"/>
      <c r="CJ23" s="42"/>
      <c r="CK23" s="42"/>
      <c r="CL23" s="42"/>
      <c r="CM23" s="42"/>
      <c r="CN23" s="42"/>
      <c r="CO23" s="42"/>
      <c r="CP23" s="42"/>
      <c r="CQ23" s="42"/>
      <c r="CR23" s="42"/>
      <c r="CS23" s="42"/>
      <c r="CT23" s="42"/>
      <c r="CU23" s="42"/>
      <c r="CV23" s="42"/>
      <c r="CW23" s="42"/>
      <c r="CX23" s="42"/>
      <c r="CY23" s="42"/>
      <c r="CZ23" s="42"/>
      <c r="DA23" s="42"/>
      <c r="DB23" s="42"/>
      <c r="DC23" s="42"/>
    </row>
    <row r="24" spans="1:124" s="5" customFormat="1" ht="30" customHeight="1" thickBot="1" x14ac:dyDescent="0.25">
      <c r="B24" s="85"/>
      <c r="C24" s="90"/>
      <c r="D24" s="91"/>
      <c r="E24" s="94"/>
      <c r="F24" s="148" t="s">
        <v>40</v>
      </c>
      <c r="G24" s="149" t="s">
        <v>40</v>
      </c>
      <c r="H24" s="97"/>
      <c r="I24" s="102" t="s">
        <v>40</v>
      </c>
      <c r="J24" s="103" t="s">
        <v>40</v>
      </c>
      <c r="K24" s="82"/>
      <c r="L24" s="133"/>
      <c r="M24" s="134"/>
      <c r="N24" s="134"/>
      <c r="O24" s="132" t="str">
        <f t="shared" si="7"/>
        <v/>
      </c>
      <c r="P24" s="130"/>
      <c r="Q24" s="131"/>
      <c r="R24" s="131"/>
      <c r="S24" s="132" t="str">
        <f t="shared" si="8"/>
        <v/>
      </c>
      <c r="T24" s="135" t="str">
        <f t="shared" si="9"/>
        <v/>
      </c>
      <c r="U24" s="136" t="str">
        <f t="shared" si="10"/>
        <v xml:space="preserve">   </v>
      </c>
      <c r="V24" s="137" t="str">
        <f>IF(E24=0," ",IF(E24="H",IF(H24&lt;2000,VLOOKUP(K24,Minimas!$A$15:$F$29,6),IF(AND(H24&gt;1999,H24&lt;2003),VLOOKUP(K24,Minimas!$A$15:$F$29,5),IF(AND(H24&gt;2002,H24&lt;2005),VLOOKUP(K24,Minimas!$A$15:$F$29,4),IF(AND(H24&gt;2004,H24&lt;2007),VLOOKUP(K24,Minimas!$A$15:$F$29,3),VLOOKUP(K24,Minimas!$A$15:$F$29,2))))),IF(H24&lt;2000,VLOOKUP(K24,Minimas!$G$15:$L$29,6),IF(AND(H24&gt;1999,H24&lt;2003),VLOOKUP(K24,Minimas!$G$15:$FL$29,5),IF(AND(H24&gt;2002,H24&lt;2005),VLOOKUP(K24,Minimas!$G$15:$L$29,4),IF(AND(H24&gt;2004,H24&lt;2007),VLOOKUP(K24,Minimas!$G$15:$L$29,3),VLOOKUP(K24,Minimas!$G$15:$L$29,2)))))))</f>
        <v xml:space="preserve"> </v>
      </c>
      <c r="W24" s="138" t="str">
        <f t="shared" si="11"/>
        <v/>
      </c>
      <c r="X24" s="44"/>
      <c r="Y24" s="44"/>
      <c r="AB24" s="142" t="e">
        <f>T24-HLOOKUP(V24,Minimas!$C$3:$CD$12,2,FALSE)</f>
        <v>#VALUE!</v>
      </c>
      <c r="AC24" s="142" t="e">
        <f>T24-HLOOKUP(V24,Minimas!$C$3:$CD$12,3,FALSE)</f>
        <v>#VALUE!</v>
      </c>
      <c r="AD24" s="142" t="e">
        <f>T24-HLOOKUP(V24,Minimas!$C$3:$CD$12,4,FALSE)</f>
        <v>#VALUE!</v>
      </c>
      <c r="AE24" s="142" t="e">
        <f>T24-HLOOKUP(V24,Minimas!$C$3:$CD$12,5,FALSE)</f>
        <v>#VALUE!</v>
      </c>
      <c r="AF24" s="142" t="e">
        <f>T24-HLOOKUP(V24,Minimas!$C$3:$CD$12,6,FALSE)</f>
        <v>#VALUE!</v>
      </c>
      <c r="AG24" s="142" t="e">
        <f>T24-HLOOKUP(V24,Minimas!$C$3:$CD$12,7,FALSE)</f>
        <v>#VALUE!</v>
      </c>
      <c r="AH24" s="142" t="e">
        <f>T24-HLOOKUP(V24,Minimas!$C$3:$CD$12,8,FALSE)</f>
        <v>#VALUE!</v>
      </c>
      <c r="AI24" s="142" t="e">
        <f>T24-HLOOKUP(V24,Minimas!$C$3:$CD$12,9,FALSE)</f>
        <v>#VALUE!</v>
      </c>
      <c r="AJ24" s="142" t="e">
        <f>T24-HLOOKUP(V24,Minimas!$C$3:$CD$12,10,FALSE)</f>
        <v>#VALUE!</v>
      </c>
      <c r="AK24" s="143" t="str">
        <f t="shared" si="4"/>
        <v xml:space="preserve"> </v>
      </c>
      <c r="AL24" s="143"/>
      <c r="AM24" s="143" t="str">
        <f t="shared" si="5"/>
        <v xml:space="preserve"> </v>
      </c>
      <c r="AN24" s="143" t="str">
        <f t="shared" si="6"/>
        <v xml:space="preserve"> </v>
      </c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/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/>
      <c r="BK24" s="42"/>
      <c r="BL24" s="42"/>
      <c r="BM24" s="42"/>
      <c r="BN24" s="42"/>
      <c r="BO24" s="42"/>
      <c r="BP24" s="42"/>
      <c r="BQ24" s="42"/>
      <c r="BR24" s="42"/>
      <c r="BS24" s="42"/>
      <c r="BT24" s="42"/>
      <c r="BU24" s="42"/>
      <c r="BV24" s="42"/>
      <c r="BW24" s="42"/>
      <c r="BX24" s="42"/>
      <c r="BY24" s="42"/>
      <c r="BZ24" s="42"/>
      <c r="CA24" s="42"/>
      <c r="CB24" s="42"/>
      <c r="CC24" s="42"/>
      <c r="CD24" s="42"/>
      <c r="CE24" s="42"/>
      <c r="CF24" s="42"/>
      <c r="CG24" s="42"/>
      <c r="CH24" s="42"/>
      <c r="CI24" s="42"/>
      <c r="CJ24" s="42"/>
      <c r="CK24" s="42"/>
      <c r="CL24" s="42"/>
      <c r="CM24" s="42"/>
      <c r="CN24" s="42"/>
      <c r="CO24" s="42"/>
      <c r="CP24" s="42"/>
      <c r="CQ24" s="42"/>
      <c r="CR24" s="42"/>
      <c r="CS24" s="42"/>
      <c r="CT24" s="42"/>
      <c r="CU24" s="42"/>
      <c r="CV24" s="42"/>
      <c r="CW24" s="42"/>
      <c r="CX24" s="42"/>
      <c r="CY24" s="42"/>
      <c r="CZ24" s="42"/>
      <c r="DA24" s="42"/>
      <c r="DB24" s="42"/>
      <c r="DC24" s="42"/>
    </row>
    <row r="25" spans="1:124" s="120" customFormat="1" ht="5.0999999999999996" customHeight="1" x14ac:dyDescent="0.2">
      <c r="A25" s="104"/>
      <c r="B25" s="105"/>
      <c r="C25" s="106"/>
      <c r="D25" s="107"/>
      <c r="E25" s="107"/>
      <c r="F25" s="108"/>
      <c r="G25" s="109"/>
      <c r="H25" s="110"/>
      <c r="I25" s="111"/>
      <c r="J25" s="112"/>
      <c r="K25" s="113"/>
      <c r="L25" s="114"/>
      <c r="M25" s="114"/>
      <c r="N25" s="114"/>
      <c r="O25" s="115"/>
      <c r="P25" s="114"/>
      <c r="Q25" s="114"/>
      <c r="R25" s="114"/>
      <c r="S25" s="115"/>
      <c r="T25" s="115"/>
      <c r="U25" s="116"/>
      <c r="V25" s="108"/>
      <c r="W25" s="108"/>
      <c r="X25" s="117"/>
      <c r="Y25" s="117"/>
      <c r="Z25" s="117"/>
      <c r="AA25" s="118"/>
      <c r="AB25" s="118"/>
      <c r="AC25" s="118"/>
      <c r="AD25" s="118"/>
      <c r="AE25" s="118"/>
      <c r="AF25" s="118"/>
      <c r="AG25" s="118"/>
      <c r="AH25" s="118"/>
      <c r="AI25" s="118"/>
      <c r="AJ25" s="118"/>
      <c r="AK25" s="118"/>
      <c r="AL25" s="118"/>
      <c r="AM25" s="118"/>
      <c r="AN25" s="118"/>
      <c r="AO25" s="118"/>
      <c r="AP25" s="118"/>
      <c r="AQ25" s="118"/>
      <c r="AR25" s="118"/>
      <c r="AS25" s="118"/>
      <c r="AT25" s="118"/>
      <c r="AU25" s="118"/>
      <c r="AV25" s="118"/>
      <c r="AW25" s="118"/>
      <c r="AX25" s="118"/>
      <c r="AY25" s="118"/>
      <c r="AZ25" s="118"/>
      <c r="BA25" s="118"/>
      <c r="BB25" s="118"/>
      <c r="BC25" s="118"/>
      <c r="BD25" s="118"/>
      <c r="BE25" s="118"/>
      <c r="BF25" s="118"/>
      <c r="BG25" s="118"/>
      <c r="BH25" s="118"/>
      <c r="BI25" s="118"/>
      <c r="BJ25" s="118"/>
      <c r="BK25" s="118"/>
      <c r="BL25" s="118"/>
      <c r="BM25" s="118"/>
      <c r="BN25" s="118"/>
      <c r="BO25" s="118"/>
      <c r="BP25" s="118"/>
      <c r="BQ25" s="118"/>
      <c r="BR25" s="118"/>
      <c r="BS25" s="118"/>
      <c r="BT25" s="118"/>
      <c r="BU25" s="118"/>
      <c r="BV25" s="118"/>
      <c r="BW25" s="118"/>
      <c r="BX25" s="118"/>
      <c r="BY25" s="118"/>
      <c r="BZ25" s="118"/>
      <c r="CA25" s="118"/>
      <c r="CB25" s="118"/>
      <c r="CC25" s="118"/>
      <c r="CD25" s="118"/>
      <c r="CE25" s="118"/>
      <c r="CF25" s="118"/>
      <c r="CG25" s="118"/>
      <c r="CH25" s="118"/>
      <c r="CI25" s="119"/>
      <c r="CJ25" s="119"/>
      <c r="CK25" s="119"/>
      <c r="CL25" s="119"/>
      <c r="CM25" s="119"/>
      <c r="CN25" s="119"/>
      <c r="CO25" s="119"/>
      <c r="CP25" s="119"/>
      <c r="CQ25" s="119"/>
      <c r="CR25" s="119"/>
      <c r="CS25" s="119"/>
      <c r="CT25" s="119"/>
      <c r="CU25" s="119"/>
      <c r="CV25" s="119"/>
      <c r="CW25" s="119"/>
      <c r="CX25" s="119"/>
      <c r="CY25" s="119"/>
      <c r="CZ25" s="119"/>
      <c r="DA25" s="119"/>
      <c r="DB25" s="119"/>
      <c r="DC25" s="119"/>
      <c r="DD25" s="119"/>
      <c r="DE25" s="119"/>
      <c r="DF25" s="119"/>
      <c r="DG25" s="119"/>
      <c r="DH25" s="119"/>
      <c r="DI25" s="119"/>
      <c r="DJ25" s="119"/>
      <c r="DK25" s="119"/>
      <c r="DL25" s="119"/>
      <c r="DM25" s="119"/>
      <c r="DN25" s="119"/>
      <c r="DO25" s="119"/>
      <c r="DP25" s="119"/>
      <c r="DQ25" s="119"/>
      <c r="DR25" s="119"/>
      <c r="DS25" s="119"/>
      <c r="DT25" s="119"/>
    </row>
    <row r="26" spans="1:124" s="12" customFormat="1" ht="22.5" customHeight="1" x14ac:dyDescent="0.2">
      <c r="A26" s="119"/>
      <c r="B26" s="158" t="s">
        <v>17</v>
      </c>
      <c r="C26" s="159"/>
      <c r="D26" s="159"/>
      <c r="E26" s="159"/>
      <c r="F26" s="159"/>
      <c r="G26" s="159"/>
      <c r="H26" s="159"/>
      <c r="I26" s="159"/>
      <c r="J26" s="159"/>
      <c r="K26" s="159"/>
      <c r="L26" s="160"/>
      <c r="O26" s="121" t="s">
        <v>41</v>
      </c>
      <c r="P26" s="122" t="s">
        <v>18</v>
      </c>
      <c r="Q26" s="167" t="s">
        <v>42</v>
      </c>
      <c r="R26" s="167"/>
      <c r="S26" s="167"/>
      <c r="T26" s="167"/>
      <c r="U26" s="167" t="s">
        <v>43</v>
      </c>
      <c r="V26" s="167"/>
      <c r="W26" s="167"/>
    </row>
    <row r="27" spans="1:124" s="119" customFormat="1" ht="22.5" customHeight="1" x14ac:dyDescent="0.2">
      <c r="B27" s="161"/>
      <c r="C27" s="162"/>
      <c r="D27" s="162"/>
      <c r="E27" s="162"/>
      <c r="F27" s="162"/>
      <c r="G27" s="162"/>
      <c r="H27" s="162"/>
      <c r="I27" s="162"/>
      <c r="J27" s="162"/>
      <c r="K27" s="162"/>
      <c r="L27" s="163"/>
      <c r="N27" s="12"/>
      <c r="O27" s="123" t="s">
        <v>41</v>
      </c>
      <c r="P27" s="124" t="s">
        <v>19</v>
      </c>
      <c r="Q27" s="157" t="s">
        <v>42</v>
      </c>
      <c r="R27" s="157"/>
      <c r="S27" s="157"/>
      <c r="T27" s="157"/>
      <c r="U27" s="157" t="s">
        <v>43</v>
      </c>
      <c r="V27" s="157"/>
      <c r="W27" s="157"/>
    </row>
    <row r="28" spans="1:124" s="12" customFormat="1" ht="22.5" customHeight="1" x14ac:dyDescent="0.2">
      <c r="A28" s="119"/>
      <c r="B28" s="161"/>
      <c r="C28" s="162"/>
      <c r="D28" s="162"/>
      <c r="E28" s="162"/>
      <c r="F28" s="162"/>
      <c r="G28" s="162"/>
      <c r="H28" s="162"/>
      <c r="I28" s="162"/>
      <c r="J28" s="162"/>
      <c r="K28" s="162"/>
      <c r="L28" s="163"/>
      <c r="O28" s="123" t="s">
        <v>41</v>
      </c>
      <c r="P28" s="124" t="s">
        <v>20</v>
      </c>
      <c r="Q28" s="157" t="s">
        <v>42</v>
      </c>
      <c r="R28" s="157"/>
      <c r="S28" s="157"/>
      <c r="T28" s="157"/>
      <c r="U28" s="157" t="s">
        <v>43</v>
      </c>
      <c r="V28" s="157"/>
      <c r="W28" s="157"/>
    </row>
    <row r="29" spans="1:124" s="12" customFormat="1" ht="22.5" customHeight="1" x14ac:dyDescent="0.2">
      <c r="A29" s="119"/>
      <c r="B29" s="161"/>
      <c r="C29" s="162"/>
      <c r="D29" s="162"/>
      <c r="E29" s="162"/>
      <c r="F29" s="162"/>
      <c r="G29" s="162"/>
      <c r="H29" s="162"/>
      <c r="I29" s="162"/>
      <c r="J29" s="162"/>
      <c r="K29" s="162"/>
      <c r="L29" s="163"/>
      <c r="O29" s="123" t="s">
        <v>41</v>
      </c>
      <c r="P29" s="124" t="s">
        <v>21</v>
      </c>
      <c r="Q29" s="157" t="s">
        <v>42</v>
      </c>
      <c r="R29" s="157"/>
      <c r="S29" s="157"/>
      <c r="T29" s="157"/>
      <c r="U29" s="157" t="s">
        <v>43</v>
      </c>
      <c r="V29" s="157"/>
      <c r="W29" s="157"/>
    </row>
    <row r="30" spans="1:124" ht="22.5" customHeight="1" x14ac:dyDescent="0.2">
      <c r="B30" s="161"/>
      <c r="C30" s="162"/>
      <c r="D30" s="162"/>
      <c r="E30" s="162"/>
      <c r="F30" s="162"/>
      <c r="G30" s="162"/>
      <c r="H30" s="162"/>
      <c r="I30" s="162"/>
      <c r="J30" s="162"/>
      <c r="K30" s="162"/>
      <c r="L30" s="163"/>
      <c r="M30" s="12"/>
      <c r="N30" s="12"/>
      <c r="O30" s="123" t="s">
        <v>41</v>
      </c>
      <c r="P30" s="124" t="s">
        <v>22</v>
      </c>
      <c r="Q30" s="157" t="s">
        <v>42</v>
      </c>
      <c r="R30" s="157"/>
      <c r="S30" s="157"/>
      <c r="T30" s="157"/>
      <c r="U30" s="157" t="s">
        <v>43</v>
      </c>
      <c r="V30" s="157"/>
      <c r="W30" s="157"/>
      <c r="AA30" s="38"/>
      <c r="DD30" s="38"/>
      <c r="DE30" s="38"/>
      <c r="DF30" s="38"/>
      <c r="DG30" s="38"/>
      <c r="DH30" s="38"/>
      <c r="DI30" s="38"/>
      <c r="DJ30" s="38"/>
      <c r="DK30" s="38"/>
      <c r="DL30" s="38"/>
      <c r="DM30" s="38"/>
      <c r="DN30" s="38"/>
      <c r="DO30" s="38"/>
      <c r="DP30" s="38"/>
      <c r="DQ30" s="38"/>
      <c r="DR30" s="38"/>
      <c r="DS30" s="38"/>
      <c r="DT30" s="38"/>
    </row>
    <row r="31" spans="1:124" ht="22.5" customHeight="1" x14ac:dyDescent="0.2">
      <c r="B31" s="161"/>
      <c r="C31" s="162"/>
      <c r="D31" s="162"/>
      <c r="E31" s="162"/>
      <c r="F31" s="162"/>
      <c r="G31" s="162"/>
      <c r="H31" s="162"/>
      <c r="I31" s="162"/>
      <c r="J31" s="162"/>
      <c r="K31" s="162"/>
      <c r="L31" s="163"/>
      <c r="M31" s="12"/>
      <c r="N31" s="12"/>
      <c r="O31" s="123" t="s">
        <v>41</v>
      </c>
      <c r="P31" s="124" t="s">
        <v>23</v>
      </c>
      <c r="Q31" s="157" t="s">
        <v>42</v>
      </c>
      <c r="R31" s="157"/>
      <c r="S31" s="157"/>
      <c r="T31" s="157"/>
      <c r="U31" s="157" t="s">
        <v>43</v>
      </c>
      <c r="V31" s="157"/>
      <c r="W31" s="157"/>
      <c r="AA31" s="38"/>
      <c r="DD31" s="38"/>
      <c r="DE31" s="38"/>
      <c r="DF31" s="38"/>
      <c r="DG31" s="38"/>
      <c r="DH31" s="38"/>
      <c r="DI31" s="38"/>
      <c r="DJ31" s="38"/>
      <c r="DK31" s="38"/>
      <c r="DL31" s="38"/>
      <c r="DM31" s="38"/>
      <c r="DN31" s="38"/>
      <c r="DO31" s="38"/>
      <c r="DP31" s="38"/>
      <c r="DQ31" s="38"/>
      <c r="DR31" s="38"/>
      <c r="DS31" s="38"/>
      <c r="DT31" s="38"/>
    </row>
    <row r="32" spans="1:124" ht="22.5" customHeight="1" x14ac:dyDescent="0.2">
      <c r="B32" s="164"/>
      <c r="C32" s="165"/>
      <c r="D32" s="165"/>
      <c r="E32" s="165"/>
      <c r="F32" s="165"/>
      <c r="G32" s="165"/>
      <c r="H32" s="165"/>
      <c r="I32" s="165"/>
      <c r="J32" s="165"/>
      <c r="K32" s="165"/>
      <c r="L32" s="166"/>
      <c r="M32" s="12"/>
      <c r="N32" s="12"/>
      <c r="O32" s="125" t="s">
        <v>41</v>
      </c>
      <c r="P32" s="126" t="s">
        <v>24</v>
      </c>
      <c r="Q32" s="168" t="s">
        <v>42</v>
      </c>
      <c r="R32" s="168"/>
      <c r="S32" s="168"/>
      <c r="T32" s="168"/>
      <c r="U32" s="168" t="s">
        <v>43</v>
      </c>
      <c r="V32" s="168"/>
      <c r="W32" s="168"/>
      <c r="AA32" s="38"/>
      <c r="DD32" s="38"/>
      <c r="DE32" s="38"/>
      <c r="DF32" s="38"/>
      <c r="DG32" s="38"/>
      <c r="DH32" s="38"/>
      <c r="DI32" s="38"/>
      <c r="DJ32" s="38"/>
      <c r="DK32" s="38"/>
      <c r="DL32" s="38"/>
      <c r="DM32" s="38"/>
      <c r="DN32" s="38"/>
      <c r="DO32" s="38"/>
      <c r="DP32" s="38"/>
      <c r="DQ32" s="38"/>
      <c r="DR32" s="38"/>
      <c r="DS32" s="38"/>
      <c r="DT32" s="38"/>
    </row>
    <row r="33" spans="1:16" s="12" customFormat="1" ht="10.15" customHeight="1" x14ac:dyDescent="0.2">
      <c r="P33" s="119"/>
    </row>
    <row r="34" spans="1:16" x14ac:dyDescent="0.2">
      <c r="A34" s="6"/>
      <c r="O34" s="1"/>
    </row>
    <row r="35" spans="1:16" x14ac:dyDescent="0.2">
      <c r="A35" s="6"/>
    </row>
  </sheetData>
  <mergeCells count="22">
    <mergeCell ref="F5:G5"/>
    <mergeCell ref="D2:K2"/>
    <mergeCell ref="N2:S2"/>
    <mergeCell ref="V2:W2"/>
    <mergeCell ref="D3:K3"/>
    <mergeCell ref="N3:S3"/>
    <mergeCell ref="V3:W3"/>
    <mergeCell ref="Q30:T30"/>
    <mergeCell ref="U29:W29"/>
    <mergeCell ref="U30:W30"/>
    <mergeCell ref="B26:L32"/>
    <mergeCell ref="U26:W26"/>
    <mergeCell ref="U27:W27"/>
    <mergeCell ref="U28:W28"/>
    <mergeCell ref="U32:W32"/>
    <mergeCell ref="U31:W31"/>
    <mergeCell ref="Q31:T31"/>
    <mergeCell ref="Q32:T32"/>
    <mergeCell ref="Q26:T26"/>
    <mergeCell ref="Q27:T27"/>
    <mergeCell ref="Q28:T28"/>
    <mergeCell ref="Q29:T29"/>
  </mergeCells>
  <phoneticPr fontId="0" type="noConversion"/>
  <conditionalFormatting sqref="P7:R24 L7:N24">
    <cfRule type="cellIs" dxfId="0" priority="1" operator="lessThan">
      <formula>0</formula>
    </cfRule>
  </conditionalFormatting>
  <printOptions horizontalCentered="1"/>
  <pageMargins left="0.39370078740157483" right="0.39370078740157483" top="0.59055118110236227" bottom="0.39370078740157483" header="0.39370078740157483" footer="0.39370078740157483"/>
  <pageSetup paperSize="9" scale="57" orientation="landscape" horizontalDpi="180" verticalDpi="180" r:id="rId1"/>
  <headerFooter alignWithMargins="0"/>
  <ignoredErrors>
    <ignoredError sqref="M12:N12 M13:N13 D8:D12 D13:D24 K23:N24 L22:N22 K21:N21 M20:N20 K16:N19 M15:N15 N14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D37"/>
  <sheetViews>
    <sheetView workbookViewId="0">
      <selection activeCell="L29" sqref="L29"/>
    </sheetView>
  </sheetViews>
  <sheetFormatPr baseColWidth="10" defaultRowHeight="12.75" x14ac:dyDescent="0.2"/>
  <cols>
    <col min="3" max="5" width="10.5703125" bestFit="1" customWidth="1"/>
    <col min="6" max="68" width="9.7109375" customWidth="1"/>
  </cols>
  <sheetData>
    <row r="3" spans="1:82" x14ac:dyDescent="0.2">
      <c r="C3" s="65" t="s">
        <v>84</v>
      </c>
      <c r="D3" s="65" t="s">
        <v>85</v>
      </c>
      <c r="E3" s="65" t="s">
        <v>86</v>
      </c>
      <c r="F3" s="65" t="s">
        <v>96</v>
      </c>
      <c r="G3" s="66" t="s">
        <v>88</v>
      </c>
      <c r="H3" s="66" t="s">
        <v>89</v>
      </c>
      <c r="I3" s="66" t="s">
        <v>90</v>
      </c>
      <c r="J3" s="66" t="s">
        <v>91</v>
      </c>
      <c r="K3" s="66" t="s">
        <v>92</v>
      </c>
      <c r="L3" s="66" t="s">
        <v>93</v>
      </c>
      <c r="M3" s="65" t="s">
        <v>94</v>
      </c>
      <c r="N3" s="65" t="s">
        <v>95</v>
      </c>
      <c r="O3" s="65" t="s">
        <v>103</v>
      </c>
      <c r="P3" s="65" t="s">
        <v>87</v>
      </c>
      <c r="Q3" s="66" t="s">
        <v>97</v>
      </c>
      <c r="R3" s="66" t="s">
        <v>98</v>
      </c>
      <c r="S3" s="66" t="s">
        <v>99</v>
      </c>
      <c r="T3" s="66" t="s">
        <v>100</v>
      </c>
      <c r="U3" s="66" t="s">
        <v>101</v>
      </c>
      <c r="V3" s="66" t="s">
        <v>102</v>
      </c>
      <c r="W3" s="65" t="s">
        <v>104</v>
      </c>
      <c r="X3" s="65" t="s">
        <v>105</v>
      </c>
      <c r="Y3" s="65" t="s">
        <v>106</v>
      </c>
      <c r="Z3" s="66" t="s">
        <v>107</v>
      </c>
      <c r="AA3" s="66" t="s">
        <v>108</v>
      </c>
      <c r="AB3" s="66" t="s">
        <v>109</v>
      </c>
      <c r="AC3" s="66" t="s">
        <v>110</v>
      </c>
      <c r="AD3" s="66" t="s">
        <v>111</v>
      </c>
      <c r="AE3" s="66" t="s">
        <v>112</v>
      </c>
      <c r="AF3" s="66" t="s">
        <v>113</v>
      </c>
      <c r="AG3" s="65" t="s">
        <v>114</v>
      </c>
      <c r="AH3" s="65" t="s">
        <v>115</v>
      </c>
      <c r="AI3" s="65" t="s">
        <v>116</v>
      </c>
      <c r="AJ3" s="66" t="s">
        <v>117</v>
      </c>
      <c r="AK3" s="66" t="s">
        <v>118</v>
      </c>
      <c r="AL3" s="66" t="s">
        <v>119</v>
      </c>
      <c r="AM3" s="66" t="s">
        <v>120</v>
      </c>
      <c r="AN3" s="66" t="s">
        <v>121</v>
      </c>
      <c r="AO3" s="66" t="s">
        <v>122</v>
      </c>
      <c r="AP3" s="66" t="s">
        <v>123</v>
      </c>
      <c r="AQ3" s="49" t="s">
        <v>44</v>
      </c>
      <c r="AR3" s="49" t="s">
        <v>45</v>
      </c>
      <c r="AS3" s="49" t="s">
        <v>46</v>
      </c>
      <c r="AT3" s="49" t="s">
        <v>47</v>
      </c>
      <c r="AU3" s="49" t="s">
        <v>48</v>
      </c>
      <c r="AV3" s="49" t="s">
        <v>49</v>
      </c>
      <c r="AW3" s="49" t="s">
        <v>50</v>
      </c>
      <c r="AX3" s="49" t="s">
        <v>51</v>
      </c>
      <c r="AY3" s="49" t="s">
        <v>52</v>
      </c>
      <c r="AZ3" s="49" t="s">
        <v>53</v>
      </c>
      <c r="BA3" s="49" t="s">
        <v>54</v>
      </c>
      <c r="BB3" s="49" t="s">
        <v>55</v>
      </c>
      <c r="BC3" s="49" t="s">
        <v>56</v>
      </c>
      <c r="BD3" s="49" t="s">
        <v>57</v>
      </c>
      <c r="BE3" s="49" t="s">
        <v>58</v>
      </c>
      <c r="BF3" s="49" t="s">
        <v>59</v>
      </c>
      <c r="BG3" s="49" t="s">
        <v>60</v>
      </c>
      <c r="BH3" s="49" t="s">
        <v>61</v>
      </c>
      <c r="BI3" s="49" t="s">
        <v>62</v>
      </c>
      <c r="BJ3" s="49" t="s">
        <v>63</v>
      </c>
      <c r="BK3" s="49" t="s">
        <v>64</v>
      </c>
      <c r="BL3" s="49" t="s">
        <v>65</v>
      </c>
      <c r="BM3" s="49" t="s">
        <v>66</v>
      </c>
      <c r="BN3" s="49" t="s">
        <v>67</v>
      </c>
      <c r="BO3" s="49" t="s">
        <v>68</v>
      </c>
      <c r="BP3" s="49" t="s">
        <v>69</v>
      </c>
      <c r="BQ3" s="49" t="s">
        <v>70</v>
      </c>
      <c r="BR3" s="49" t="s">
        <v>71</v>
      </c>
      <c r="BS3" s="49" t="s">
        <v>72</v>
      </c>
      <c r="BT3" s="49" t="s">
        <v>73</v>
      </c>
      <c r="BU3" s="49" t="s">
        <v>74</v>
      </c>
      <c r="BV3" s="49" t="s">
        <v>75</v>
      </c>
      <c r="BW3" s="49" t="s">
        <v>76</v>
      </c>
      <c r="BX3" s="49" t="s">
        <v>77</v>
      </c>
      <c r="BY3" s="49" t="s">
        <v>78</v>
      </c>
      <c r="BZ3" s="49" t="s">
        <v>79</v>
      </c>
      <c r="CA3" s="49" t="s">
        <v>80</v>
      </c>
      <c r="CB3" s="49" t="s">
        <v>81</v>
      </c>
      <c r="CC3" s="49" t="s">
        <v>82</v>
      </c>
      <c r="CD3" s="49" t="s">
        <v>83</v>
      </c>
    </row>
    <row r="4" spans="1:82" x14ac:dyDescent="0.2">
      <c r="B4" s="52" t="s">
        <v>25</v>
      </c>
      <c r="C4" s="50">
        <v>20</v>
      </c>
      <c r="D4" s="50">
        <v>25</v>
      </c>
      <c r="E4" s="50">
        <v>30</v>
      </c>
      <c r="F4" s="50">
        <v>35</v>
      </c>
      <c r="G4" s="50">
        <v>40</v>
      </c>
      <c r="H4" s="50">
        <v>45</v>
      </c>
      <c r="I4" s="50">
        <v>50</v>
      </c>
      <c r="J4" s="50">
        <v>55</v>
      </c>
      <c r="K4" s="50">
        <v>57</v>
      </c>
      <c r="L4" s="50">
        <v>60</v>
      </c>
      <c r="M4" s="51">
        <v>30</v>
      </c>
      <c r="N4" s="51">
        <v>35</v>
      </c>
      <c r="O4" s="51">
        <v>40</v>
      </c>
      <c r="P4" s="51">
        <v>45</v>
      </c>
      <c r="Q4" s="51">
        <v>50</v>
      </c>
      <c r="R4" s="51">
        <v>55</v>
      </c>
      <c r="S4" s="51">
        <v>60</v>
      </c>
      <c r="T4" s="51">
        <v>65</v>
      </c>
      <c r="U4" s="51">
        <v>67</v>
      </c>
      <c r="V4" s="51">
        <v>70</v>
      </c>
      <c r="W4" s="53">
        <v>40</v>
      </c>
      <c r="X4" s="53">
        <v>45</v>
      </c>
      <c r="Y4" s="53">
        <v>50</v>
      </c>
      <c r="Z4" s="53">
        <v>55</v>
      </c>
      <c r="AA4" s="53">
        <v>60</v>
      </c>
      <c r="AB4" s="53">
        <v>65</v>
      </c>
      <c r="AC4" s="53">
        <v>70</v>
      </c>
      <c r="AD4" s="53">
        <v>75</v>
      </c>
      <c r="AE4" s="53">
        <v>77</v>
      </c>
      <c r="AF4" s="53">
        <v>80</v>
      </c>
      <c r="AG4" s="54">
        <v>50</v>
      </c>
      <c r="AH4" s="54">
        <v>55</v>
      </c>
      <c r="AI4" s="54">
        <v>60</v>
      </c>
      <c r="AJ4" s="54">
        <v>65</v>
      </c>
      <c r="AK4" s="54">
        <v>70</v>
      </c>
      <c r="AL4" s="54">
        <v>75</v>
      </c>
      <c r="AM4" s="54">
        <v>80</v>
      </c>
      <c r="AN4" s="54">
        <v>85</v>
      </c>
      <c r="AO4" s="54">
        <v>87</v>
      </c>
      <c r="AP4" s="54">
        <v>90</v>
      </c>
      <c r="AQ4" s="55">
        <v>40</v>
      </c>
      <c r="AR4" s="55">
        <v>55</v>
      </c>
      <c r="AS4" s="55">
        <v>65</v>
      </c>
      <c r="AT4" s="55">
        <v>75</v>
      </c>
      <c r="AU4" s="55">
        <v>80</v>
      </c>
      <c r="AV4" s="55">
        <v>85</v>
      </c>
      <c r="AW4" s="55">
        <v>90</v>
      </c>
      <c r="AX4" s="55">
        <v>95</v>
      </c>
      <c r="AY4" s="55">
        <v>100</v>
      </c>
      <c r="AZ4" s="55">
        <v>105</v>
      </c>
      <c r="BA4" s="58">
        <v>50</v>
      </c>
      <c r="BB4" s="58">
        <v>65</v>
      </c>
      <c r="BC4" s="58">
        <v>80</v>
      </c>
      <c r="BD4" s="58">
        <v>90</v>
      </c>
      <c r="BE4" s="67">
        <v>100</v>
      </c>
      <c r="BF4" s="58">
        <v>110</v>
      </c>
      <c r="BG4" s="58">
        <v>115</v>
      </c>
      <c r="BH4" s="58">
        <v>120</v>
      </c>
      <c r="BI4" s="58">
        <v>125</v>
      </c>
      <c r="BJ4" s="58">
        <v>130</v>
      </c>
      <c r="BK4" s="50">
        <v>80</v>
      </c>
      <c r="BL4" s="50">
        <v>95</v>
      </c>
      <c r="BM4" s="50">
        <v>105</v>
      </c>
      <c r="BN4" s="50">
        <v>120</v>
      </c>
      <c r="BO4" s="50">
        <v>130</v>
      </c>
      <c r="BP4" s="50">
        <v>135</v>
      </c>
      <c r="BQ4" s="50">
        <v>140</v>
      </c>
      <c r="BR4" s="50">
        <v>145</v>
      </c>
      <c r="BS4" s="50">
        <v>150</v>
      </c>
      <c r="BT4" s="50">
        <v>155</v>
      </c>
      <c r="BU4" s="61">
        <v>95</v>
      </c>
      <c r="BV4" s="61">
        <v>110</v>
      </c>
      <c r="BW4" s="61">
        <v>125</v>
      </c>
      <c r="BX4" s="61">
        <v>135</v>
      </c>
      <c r="BY4" s="61">
        <v>145</v>
      </c>
      <c r="BZ4" s="61">
        <v>150</v>
      </c>
      <c r="CA4" s="61">
        <v>155</v>
      </c>
      <c r="CB4" s="61">
        <v>160</v>
      </c>
      <c r="CC4" s="61">
        <v>165</v>
      </c>
      <c r="CD4" s="61">
        <v>170</v>
      </c>
    </row>
    <row r="5" spans="1:82" x14ac:dyDescent="0.2">
      <c r="B5" s="52" t="s">
        <v>26</v>
      </c>
      <c r="C5" s="50">
        <v>25</v>
      </c>
      <c r="D5" s="50">
        <v>35</v>
      </c>
      <c r="E5" s="50">
        <v>40</v>
      </c>
      <c r="F5" s="50">
        <v>45</v>
      </c>
      <c r="G5" s="50">
        <v>50</v>
      </c>
      <c r="H5" s="50">
        <v>55</v>
      </c>
      <c r="I5" s="50">
        <v>60</v>
      </c>
      <c r="J5" s="50">
        <v>65</v>
      </c>
      <c r="K5" s="50">
        <v>67</v>
      </c>
      <c r="L5" s="50">
        <v>70</v>
      </c>
      <c r="M5" s="51">
        <v>35</v>
      </c>
      <c r="N5" s="51">
        <v>42</v>
      </c>
      <c r="O5" s="51">
        <v>50</v>
      </c>
      <c r="P5" s="51">
        <v>55</v>
      </c>
      <c r="Q5" s="51">
        <v>60</v>
      </c>
      <c r="R5" s="51">
        <v>65</v>
      </c>
      <c r="S5" s="51">
        <v>70</v>
      </c>
      <c r="T5" s="51">
        <v>75</v>
      </c>
      <c r="U5" s="51">
        <v>77</v>
      </c>
      <c r="V5" s="51">
        <v>80</v>
      </c>
      <c r="W5" s="53">
        <v>50</v>
      </c>
      <c r="X5" s="53">
        <v>55</v>
      </c>
      <c r="Y5" s="53">
        <v>62</v>
      </c>
      <c r="Z5" s="53">
        <v>70</v>
      </c>
      <c r="AA5" s="53">
        <v>75</v>
      </c>
      <c r="AB5" s="53">
        <v>80</v>
      </c>
      <c r="AC5" s="53">
        <v>85</v>
      </c>
      <c r="AD5" s="53">
        <v>90</v>
      </c>
      <c r="AE5" s="53">
        <v>92</v>
      </c>
      <c r="AF5" s="53">
        <v>95</v>
      </c>
      <c r="AG5" s="54">
        <v>60</v>
      </c>
      <c r="AH5" s="54">
        <v>67</v>
      </c>
      <c r="AI5" s="54">
        <v>75</v>
      </c>
      <c r="AJ5" s="54">
        <v>80</v>
      </c>
      <c r="AK5" s="54">
        <v>85</v>
      </c>
      <c r="AL5" s="54">
        <v>90</v>
      </c>
      <c r="AM5" s="54">
        <v>95</v>
      </c>
      <c r="AN5" s="54">
        <v>100</v>
      </c>
      <c r="AO5" s="54">
        <v>102</v>
      </c>
      <c r="AP5" s="54">
        <v>105</v>
      </c>
      <c r="AQ5" s="56">
        <v>55</v>
      </c>
      <c r="AR5" s="56">
        <v>70</v>
      </c>
      <c r="AS5" s="56">
        <v>80</v>
      </c>
      <c r="AT5" s="56">
        <v>95</v>
      </c>
      <c r="AU5" s="56">
        <v>100</v>
      </c>
      <c r="AV5" s="56">
        <v>105</v>
      </c>
      <c r="AW5" s="56">
        <v>110</v>
      </c>
      <c r="AX5" s="56">
        <v>115</v>
      </c>
      <c r="AY5" s="56">
        <v>120</v>
      </c>
      <c r="AZ5" s="56">
        <v>125</v>
      </c>
      <c r="BA5" s="59">
        <v>65</v>
      </c>
      <c r="BB5" s="59">
        <v>85</v>
      </c>
      <c r="BC5" s="59">
        <v>100</v>
      </c>
      <c r="BD5" s="59">
        <v>110</v>
      </c>
      <c r="BE5" s="59">
        <v>120</v>
      </c>
      <c r="BF5" s="59">
        <v>130</v>
      </c>
      <c r="BG5" s="59">
        <v>135</v>
      </c>
      <c r="BH5" s="59">
        <v>140</v>
      </c>
      <c r="BI5" s="59">
        <v>145</v>
      </c>
      <c r="BJ5" s="59">
        <v>150</v>
      </c>
      <c r="BK5" s="62">
        <v>100</v>
      </c>
      <c r="BL5" s="62">
        <v>115</v>
      </c>
      <c r="BM5" s="62">
        <v>125</v>
      </c>
      <c r="BN5" s="62">
        <v>140</v>
      </c>
      <c r="BO5" s="62">
        <v>150</v>
      </c>
      <c r="BP5" s="62">
        <v>160</v>
      </c>
      <c r="BQ5" s="62">
        <v>165</v>
      </c>
      <c r="BR5" s="62">
        <v>170</v>
      </c>
      <c r="BS5" s="62">
        <v>175</v>
      </c>
      <c r="BT5" s="62">
        <v>180</v>
      </c>
      <c r="BU5" s="60">
        <v>115</v>
      </c>
      <c r="BV5" s="60">
        <v>130</v>
      </c>
      <c r="BW5" s="60">
        <v>145</v>
      </c>
      <c r="BX5" s="60">
        <v>160</v>
      </c>
      <c r="BY5" s="60">
        <v>170</v>
      </c>
      <c r="BZ5" s="60">
        <v>175</v>
      </c>
      <c r="CA5" s="60">
        <v>180</v>
      </c>
      <c r="CB5" s="60">
        <v>185</v>
      </c>
      <c r="CC5" s="60">
        <v>190</v>
      </c>
      <c r="CD5" s="60">
        <v>195</v>
      </c>
    </row>
    <row r="6" spans="1:82" x14ac:dyDescent="0.2">
      <c r="B6" s="52" t="s">
        <v>27</v>
      </c>
      <c r="C6" s="50">
        <v>35</v>
      </c>
      <c r="D6" s="50">
        <v>45</v>
      </c>
      <c r="E6" s="50">
        <v>50</v>
      </c>
      <c r="F6" s="50">
        <v>57</v>
      </c>
      <c r="G6" s="50">
        <v>62</v>
      </c>
      <c r="H6" s="50">
        <v>67</v>
      </c>
      <c r="I6" s="50">
        <v>72</v>
      </c>
      <c r="J6" s="50">
        <v>75</v>
      </c>
      <c r="K6" s="50">
        <v>77</v>
      </c>
      <c r="L6" s="50">
        <v>80</v>
      </c>
      <c r="M6" s="51">
        <v>45</v>
      </c>
      <c r="N6" s="51">
        <v>50</v>
      </c>
      <c r="O6" s="51">
        <v>57</v>
      </c>
      <c r="P6" s="51">
        <v>65</v>
      </c>
      <c r="Q6" s="51">
        <v>70</v>
      </c>
      <c r="R6" s="51">
        <v>75</v>
      </c>
      <c r="S6" s="51">
        <v>80</v>
      </c>
      <c r="T6" s="51">
        <v>85</v>
      </c>
      <c r="U6" s="51">
        <v>90</v>
      </c>
      <c r="V6" s="51">
        <v>95</v>
      </c>
      <c r="W6" s="53">
        <v>60</v>
      </c>
      <c r="X6" s="53">
        <v>65</v>
      </c>
      <c r="Y6" s="53">
        <v>75</v>
      </c>
      <c r="Z6" s="53">
        <v>82</v>
      </c>
      <c r="AA6" s="53">
        <v>90</v>
      </c>
      <c r="AB6" s="53">
        <v>95</v>
      </c>
      <c r="AC6" s="53">
        <v>100</v>
      </c>
      <c r="AD6" s="53">
        <v>105</v>
      </c>
      <c r="AE6" s="53">
        <v>107</v>
      </c>
      <c r="AF6" s="53">
        <v>110</v>
      </c>
      <c r="AG6" s="54">
        <v>70</v>
      </c>
      <c r="AH6" s="54">
        <v>80</v>
      </c>
      <c r="AI6" s="54">
        <v>87</v>
      </c>
      <c r="AJ6" s="54">
        <v>92</v>
      </c>
      <c r="AK6" s="54">
        <v>100</v>
      </c>
      <c r="AL6" s="54">
        <v>107</v>
      </c>
      <c r="AM6" s="54">
        <v>115</v>
      </c>
      <c r="AN6" s="54">
        <v>120</v>
      </c>
      <c r="AO6" s="54">
        <v>122</v>
      </c>
      <c r="AP6" s="54">
        <v>125</v>
      </c>
      <c r="AQ6" s="56">
        <v>70</v>
      </c>
      <c r="AR6" s="56">
        <v>85</v>
      </c>
      <c r="AS6" s="56">
        <v>100</v>
      </c>
      <c r="AT6" s="56">
        <v>110</v>
      </c>
      <c r="AU6" s="56">
        <v>120</v>
      </c>
      <c r="AV6" s="56">
        <v>130</v>
      </c>
      <c r="AW6" s="56">
        <v>135</v>
      </c>
      <c r="AX6" s="56">
        <v>140</v>
      </c>
      <c r="AY6" s="56">
        <v>145</v>
      </c>
      <c r="AZ6" s="56">
        <v>150</v>
      </c>
      <c r="BA6" s="59">
        <v>80</v>
      </c>
      <c r="BB6" s="59">
        <v>100</v>
      </c>
      <c r="BC6" s="59">
        <v>120</v>
      </c>
      <c r="BD6" s="59">
        <v>130</v>
      </c>
      <c r="BE6" s="59">
        <v>140</v>
      </c>
      <c r="BF6" s="59">
        <v>150</v>
      </c>
      <c r="BG6" s="59">
        <v>160</v>
      </c>
      <c r="BH6" s="59">
        <v>165</v>
      </c>
      <c r="BI6" s="59">
        <v>170</v>
      </c>
      <c r="BJ6" s="59">
        <v>175</v>
      </c>
      <c r="BK6" s="62">
        <v>115</v>
      </c>
      <c r="BL6" s="62">
        <v>130</v>
      </c>
      <c r="BM6" s="62">
        <v>150</v>
      </c>
      <c r="BN6" s="62">
        <v>160</v>
      </c>
      <c r="BO6" s="62">
        <v>170</v>
      </c>
      <c r="BP6" s="62">
        <v>180</v>
      </c>
      <c r="BQ6" s="62">
        <v>185</v>
      </c>
      <c r="BR6" s="62">
        <v>190</v>
      </c>
      <c r="BS6" s="62">
        <v>195</v>
      </c>
      <c r="BT6" s="62">
        <v>200</v>
      </c>
      <c r="BU6" s="60">
        <v>130</v>
      </c>
      <c r="BV6" s="60">
        <v>150</v>
      </c>
      <c r="BW6" s="60">
        <v>170</v>
      </c>
      <c r="BX6" s="60">
        <v>185</v>
      </c>
      <c r="BY6" s="60">
        <v>195</v>
      </c>
      <c r="BZ6" s="60">
        <v>200</v>
      </c>
      <c r="CA6" s="60">
        <v>205</v>
      </c>
      <c r="CB6" s="60">
        <v>210</v>
      </c>
      <c r="CC6" s="60">
        <v>215</v>
      </c>
      <c r="CD6" s="60">
        <v>220</v>
      </c>
    </row>
    <row r="7" spans="1:82" x14ac:dyDescent="0.2">
      <c r="B7" s="52" t="s">
        <v>28</v>
      </c>
      <c r="C7" s="50">
        <v>45</v>
      </c>
      <c r="D7" s="50">
        <v>55</v>
      </c>
      <c r="E7" s="50">
        <v>60</v>
      </c>
      <c r="F7" s="50">
        <v>67</v>
      </c>
      <c r="G7" s="50">
        <v>72</v>
      </c>
      <c r="H7" s="50">
        <v>77</v>
      </c>
      <c r="I7" s="50">
        <v>82</v>
      </c>
      <c r="J7" s="50">
        <v>85</v>
      </c>
      <c r="K7" s="50">
        <v>87</v>
      </c>
      <c r="L7" s="50">
        <v>90</v>
      </c>
      <c r="M7" s="51">
        <v>55</v>
      </c>
      <c r="N7" s="51">
        <v>60</v>
      </c>
      <c r="O7" s="51">
        <v>67</v>
      </c>
      <c r="P7" s="51">
        <v>77</v>
      </c>
      <c r="Q7" s="51">
        <v>82</v>
      </c>
      <c r="R7" s="51">
        <v>87</v>
      </c>
      <c r="S7" s="51">
        <v>92</v>
      </c>
      <c r="T7" s="51">
        <v>97</v>
      </c>
      <c r="U7" s="51">
        <v>100</v>
      </c>
      <c r="V7" s="51">
        <v>105</v>
      </c>
      <c r="W7" s="53">
        <v>70</v>
      </c>
      <c r="X7" s="53">
        <v>77</v>
      </c>
      <c r="Y7" s="53">
        <v>87</v>
      </c>
      <c r="Z7" s="53">
        <v>95</v>
      </c>
      <c r="AA7" s="53">
        <v>105</v>
      </c>
      <c r="AB7" s="53">
        <v>110</v>
      </c>
      <c r="AC7" s="53">
        <v>115</v>
      </c>
      <c r="AD7" s="53">
        <v>120</v>
      </c>
      <c r="AE7" s="53">
        <v>122</v>
      </c>
      <c r="AF7" s="53">
        <v>125</v>
      </c>
      <c r="AG7" s="54">
        <v>82</v>
      </c>
      <c r="AH7" s="54">
        <v>92</v>
      </c>
      <c r="AI7" s="54">
        <v>102</v>
      </c>
      <c r="AJ7" s="54">
        <v>107</v>
      </c>
      <c r="AK7" s="54">
        <v>117</v>
      </c>
      <c r="AL7" s="54">
        <v>122</v>
      </c>
      <c r="AM7" s="54">
        <v>130</v>
      </c>
      <c r="AN7" s="54">
        <v>135</v>
      </c>
      <c r="AO7" s="54">
        <v>137</v>
      </c>
      <c r="AP7" s="54">
        <v>140</v>
      </c>
      <c r="AQ7" s="56">
        <v>85</v>
      </c>
      <c r="AR7" s="56">
        <v>100</v>
      </c>
      <c r="AS7" s="56">
        <v>115</v>
      </c>
      <c r="AT7" s="56">
        <v>130</v>
      </c>
      <c r="AU7" s="56">
        <v>140</v>
      </c>
      <c r="AV7" s="56">
        <v>150</v>
      </c>
      <c r="AW7" s="56">
        <v>155</v>
      </c>
      <c r="AX7" s="56">
        <v>160</v>
      </c>
      <c r="AY7" s="56">
        <v>165</v>
      </c>
      <c r="AZ7" s="56">
        <v>170</v>
      </c>
      <c r="BA7" s="59">
        <v>95</v>
      </c>
      <c r="BB7" s="59">
        <v>115</v>
      </c>
      <c r="BC7" s="59">
        <v>135</v>
      </c>
      <c r="BD7" s="59">
        <v>150</v>
      </c>
      <c r="BE7" s="59">
        <v>160</v>
      </c>
      <c r="BF7" s="59">
        <v>170</v>
      </c>
      <c r="BG7" s="59">
        <v>180</v>
      </c>
      <c r="BH7" s="59">
        <v>185</v>
      </c>
      <c r="BI7" s="59">
        <v>190</v>
      </c>
      <c r="BJ7" s="59">
        <v>195</v>
      </c>
      <c r="BK7" s="62">
        <v>130</v>
      </c>
      <c r="BL7" s="62">
        <v>150</v>
      </c>
      <c r="BM7" s="62">
        <v>170</v>
      </c>
      <c r="BN7" s="62">
        <v>180</v>
      </c>
      <c r="BO7" s="62">
        <v>190</v>
      </c>
      <c r="BP7" s="62">
        <v>200</v>
      </c>
      <c r="BQ7" s="62">
        <v>210</v>
      </c>
      <c r="BR7" s="62">
        <v>215</v>
      </c>
      <c r="BS7" s="62">
        <v>220</v>
      </c>
      <c r="BT7" s="62">
        <v>225</v>
      </c>
      <c r="BU7" s="60">
        <v>145</v>
      </c>
      <c r="BV7" s="60">
        <v>170</v>
      </c>
      <c r="BW7" s="60">
        <v>195</v>
      </c>
      <c r="BX7" s="60">
        <v>210</v>
      </c>
      <c r="BY7" s="60">
        <v>220</v>
      </c>
      <c r="BZ7" s="60">
        <v>230</v>
      </c>
      <c r="CA7" s="60">
        <v>235</v>
      </c>
      <c r="CB7" s="60">
        <v>240</v>
      </c>
      <c r="CC7" s="60">
        <v>245</v>
      </c>
      <c r="CD7" s="60">
        <v>250</v>
      </c>
    </row>
    <row r="8" spans="1:82" x14ac:dyDescent="0.2">
      <c r="B8" s="52" t="s">
        <v>29</v>
      </c>
      <c r="C8" s="50">
        <v>55</v>
      </c>
      <c r="D8" s="50">
        <v>65</v>
      </c>
      <c r="E8" s="50">
        <v>72</v>
      </c>
      <c r="F8" s="50">
        <v>82</v>
      </c>
      <c r="G8" s="50">
        <v>87</v>
      </c>
      <c r="H8" s="50">
        <v>92</v>
      </c>
      <c r="I8" s="50">
        <v>97</v>
      </c>
      <c r="J8" s="50">
        <v>100</v>
      </c>
      <c r="K8" s="50">
        <v>102</v>
      </c>
      <c r="L8" s="50">
        <v>105</v>
      </c>
      <c r="M8" s="51">
        <v>68</v>
      </c>
      <c r="N8" s="51">
        <v>75</v>
      </c>
      <c r="O8" s="51">
        <v>82</v>
      </c>
      <c r="P8" s="51">
        <v>92</v>
      </c>
      <c r="Q8" s="51">
        <v>97</v>
      </c>
      <c r="R8" s="51">
        <v>102</v>
      </c>
      <c r="S8" s="51">
        <v>107</v>
      </c>
      <c r="T8" s="51">
        <v>110</v>
      </c>
      <c r="U8" s="51">
        <v>112</v>
      </c>
      <c r="V8" s="51">
        <v>115</v>
      </c>
      <c r="W8" s="53">
        <v>83</v>
      </c>
      <c r="X8" s="53">
        <v>90</v>
      </c>
      <c r="Y8" s="53">
        <v>103</v>
      </c>
      <c r="Z8" s="53">
        <v>110</v>
      </c>
      <c r="AA8" s="53">
        <v>118</v>
      </c>
      <c r="AB8" s="53">
        <v>123</v>
      </c>
      <c r="AC8" s="53">
        <v>127</v>
      </c>
      <c r="AD8" s="53">
        <v>132</v>
      </c>
      <c r="AE8" s="53">
        <v>135</v>
      </c>
      <c r="AF8" s="53">
        <v>140</v>
      </c>
      <c r="AG8" s="54">
        <v>95</v>
      </c>
      <c r="AH8" s="54">
        <v>107</v>
      </c>
      <c r="AI8" s="54">
        <v>123</v>
      </c>
      <c r="AJ8" s="54">
        <v>130</v>
      </c>
      <c r="AK8" s="54">
        <v>137</v>
      </c>
      <c r="AL8" s="54">
        <v>142</v>
      </c>
      <c r="AM8" s="54">
        <v>147</v>
      </c>
      <c r="AN8" s="54">
        <v>150</v>
      </c>
      <c r="AO8" s="54">
        <v>152</v>
      </c>
      <c r="AP8" s="54">
        <v>155</v>
      </c>
      <c r="AQ8" s="56">
        <v>100</v>
      </c>
      <c r="AR8" s="56">
        <v>115</v>
      </c>
      <c r="AS8" s="56">
        <v>130</v>
      </c>
      <c r="AT8" s="56">
        <v>150</v>
      </c>
      <c r="AU8" s="56">
        <v>160</v>
      </c>
      <c r="AV8" s="56">
        <v>170</v>
      </c>
      <c r="AW8" s="56">
        <v>175</v>
      </c>
      <c r="AX8" s="56">
        <v>180</v>
      </c>
      <c r="AY8" s="56">
        <v>185</v>
      </c>
      <c r="AZ8" s="56">
        <v>190</v>
      </c>
      <c r="BA8" s="59">
        <v>110</v>
      </c>
      <c r="BB8" s="59">
        <v>130</v>
      </c>
      <c r="BC8" s="59">
        <v>150</v>
      </c>
      <c r="BD8" s="59">
        <v>170</v>
      </c>
      <c r="BE8" s="59">
        <v>180</v>
      </c>
      <c r="BF8" s="59">
        <v>190</v>
      </c>
      <c r="BG8" s="59">
        <v>200</v>
      </c>
      <c r="BH8" s="59">
        <v>205</v>
      </c>
      <c r="BI8" s="59">
        <v>210</v>
      </c>
      <c r="BJ8" s="59">
        <v>215</v>
      </c>
      <c r="BK8" s="62">
        <v>145</v>
      </c>
      <c r="BL8" s="62">
        <v>170</v>
      </c>
      <c r="BM8" s="62">
        <v>190</v>
      </c>
      <c r="BN8" s="62">
        <v>200</v>
      </c>
      <c r="BO8" s="62">
        <v>215</v>
      </c>
      <c r="BP8" s="62">
        <v>225</v>
      </c>
      <c r="BQ8" s="62">
        <v>230</v>
      </c>
      <c r="BR8" s="62">
        <v>240</v>
      </c>
      <c r="BS8" s="62">
        <v>245</v>
      </c>
      <c r="BT8" s="62">
        <v>250</v>
      </c>
      <c r="BU8" s="60">
        <v>170</v>
      </c>
      <c r="BV8" s="60">
        <v>195</v>
      </c>
      <c r="BW8" s="60">
        <v>225</v>
      </c>
      <c r="BX8" s="60">
        <v>240</v>
      </c>
      <c r="BY8" s="60">
        <v>250</v>
      </c>
      <c r="BZ8" s="60">
        <v>260</v>
      </c>
      <c r="CA8" s="60">
        <v>265</v>
      </c>
      <c r="CB8" s="60">
        <v>270</v>
      </c>
      <c r="CC8" s="60">
        <v>275</v>
      </c>
      <c r="CD8" s="60">
        <v>280</v>
      </c>
    </row>
    <row r="9" spans="1:82" x14ac:dyDescent="0.2">
      <c r="B9" s="52" t="s">
        <v>30</v>
      </c>
      <c r="C9" s="50">
        <v>68</v>
      </c>
      <c r="D9" s="50">
        <v>78</v>
      </c>
      <c r="E9" s="50">
        <v>85</v>
      </c>
      <c r="F9" s="50">
        <v>95</v>
      </c>
      <c r="G9" s="50">
        <v>100</v>
      </c>
      <c r="H9" s="50">
        <v>105</v>
      </c>
      <c r="I9" s="50">
        <v>110</v>
      </c>
      <c r="J9" s="50">
        <v>115</v>
      </c>
      <c r="K9" s="50">
        <v>117</v>
      </c>
      <c r="L9" s="50">
        <v>120</v>
      </c>
      <c r="M9" s="51">
        <v>80</v>
      </c>
      <c r="N9" s="51">
        <v>88</v>
      </c>
      <c r="O9" s="51">
        <v>95</v>
      </c>
      <c r="P9" s="51">
        <v>105</v>
      </c>
      <c r="Q9" s="51">
        <v>110</v>
      </c>
      <c r="R9" s="51">
        <v>115</v>
      </c>
      <c r="S9" s="51">
        <v>120</v>
      </c>
      <c r="T9" s="51">
        <v>125</v>
      </c>
      <c r="U9" s="51">
        <v>130</v>
      </c>
      <c r="V9" s="51">
        <v>135</v>
      </c>
      <c r="W9" s="53">
        <v>97</v>
      </c>
      <c r="X9" s="53">
        <v>105</v>
      </c>
      <c r="Y9" s="53">
        <v>118</v>
      </c>
      <c r="Z9" s="53">
        <v>125</v>
      </c>
      <c r="AA9" s="53">
        <v>135</v>
      </c>
      <c r="AB9" s="53">
        <v>142</v>
      </c>
      <c r="AC9" s="53">
        <v>147</v>
      </c>
      <c r="AD9" s="53">
        <v>152</v>
      </c>
      <c r="AE9" s="53">
        <v>155</v>
      </c>
      <c r="AF9" s="53">
        <v>160</v>
      </c>
      <c r="AG9" s="54">
        <v>110</v>
      </c>
      <c r="AH9" s="54">
        <v>122</v>
      </c>
      <c r="AI9" s="54">
        <v>138</v>
      </c>
      <c r="AJ9" s="54">
        <v>145</v>
      </c>
      <c r="AK9" s="54">
        <v>155</v>
      </c>
      <c r="AL9" s="54">
        <v>165</v>
      </c>
      <c r="AM9" s="54">
        <v>170</v>
      </c>
      <c r="AN9" s="54">
        <v>172</v>
      </c>
      <c r="AO9" s="54">
        <v>175</v>
      </c>
      <c r="AP9" s="54">
        <v>180</v>
      </c>
      <c r="AQ9" s="56">
        <v>115</v>
      </c>
      <c r="AR9" s="56">
        <v>130</v>
      </c>
      <c r="AS9" s="56">
        <v>150</v>
      </c>
      <c r="AT9" s="56">
        <v>170</v>
      </c>
      <c r="AU9" s="56">
        <v>180</v>
      </c>
      <c r="AV9" s="56">
        <v>190</v>
      </c>
      <c r="AW9" s="56">
        <v>200</v>
      </c>
      <c r="AX9" s="56">
        <v>205</v>
      </c>
      <c r="AY9" s="56">
        <v>210</v>
      </c>
      <c r="AZ9" s="56">
        <v>215</v>
      </c>
      <c r="BA9" s="59">
        <v>125</v>
      </c>
      <c r="BB9" s="59">
        <v>145</v>
      </c>
      <c r="BC9" s="59">
        <v>170</v>
      </c>
      <c r="BD9" s="59">
        <v>190</v>
      </c>
      <c r="BE9" s="59">
        <v>200</v>
      </c>
      <c r="BF9" s="59">
        <v>210</v>
      </c>
      <c r="BG9" s="59">
        <v>220</v>
      </c>
      <c r="BH9" s="59">
        <v>225</v>
      </c>
      <c r="BI9" s="59">
        <v>230</v>
      </c>
      <c r="BJ9" s="59">
        <v>235</v>
      </c>
      <c r="BK9" s="62">
        <v>170</v>
      </c>
      <c r="BL9" s="62">
        <v>190</v>
      </c>
      <c r="BM9" s="62">
        <v>218</v>
      </c>
      <c r="BN9" s="62">
        <v>230</v>
      </c>
      <c r="BO9" s="62">
        <v>245</v>
      </c>
      <c r="BP9" s="62">
        <v>255</v>
      </c>
      <c r="BQ9" s="62">
        <v>260</v>
      </c>
      <c r="BR9" s="62">
        <v>270</v>
      </c>
      <c r="BS9" s="62">
        <v>275</v>
      </c>
      <c r="BT9" s="62">
        <v>280</v>
      </c>
      <c r="BU9" s="60">
        <v>190</v>
      </c>
      <c r="BV9" s="60">
        <v>215</v>
      </c>
      <c r="BW9" s="60">
        <v>240</v>
      </c>
      <c r="BX9" s="60">
        <v>260</v>
      </c>
      <c r="BY9" s="60">
        <v>275</v>
      </c>
      <c r="BZ9" s="60">
        <v>287</v>
      </c>
      <c r="CA9" s="60">
        <v>295</v>
      </c>
      <c r="CB9" s="60">
        <v>302</v>
      </c>
      <c r="CC9" s="60">
        <v>310</v>
      </c>
      <c r="CD9" s="60">
        <v>315</v>
      </c>
    </row>
    <row r="10" spans="1:82" x14ac:dyDescent="0.2">
      <c r="B10" s="52" t="s">
        <v>31</v>
      </c>
      <c r="C10" s="50">
        <v>80</v>
      </c>
      <c r="D10" s="50">
        <v>90</v>
      </c>
      <c r="E10" s="50">
        <v>100</v>
      </c>
      <c r="F10" s="50">
        <v>110</v>
      </c>
      <c r="G10" s="50">
        <v>115</v>
      </c>
      <c r="H10" s="50">
        <v>120</v>
      </c>
      <c r="I10" s="50">
        <v>125</v>
      </c>
      <c r="J10" s="50">
        <v>130</v>
      </c>
      <c r="K10" s="50">
        <v>132</v>
      </c>
      <c r="L10" s="50">
        <v>135</v>
      </c>
      <c r="M10" s="51">
        <v>90</v>
      </c>
      <c r="N10" s="51">
        <v>100</v>
      </c>
      <c r="O10" s="51">
        <v>110</v>
      </c>
      <c r="P10" s="51">
        <v>120</v>
      </c>
      <c r="Q10" s="51">
        <v>125</v>
      </c>
      <c r="R10" s="51">
        <v>130</v>
      </c>
      <c r="S10" s="51">
        <v>135</v>
      </c>
      <c r="T10" s="51">
        <v>140</v>
      </c>
      <c r="U10" s="51">
        <v>145</v>
      </c>
      <c r="V10" s="51">
        <v>150</v>
      </c>
      <c r="W10" s="53">
        <v>110</v>
      </c>
      <c r="X10" s="53">
        <v>120</v>
      </c>
      <c r="Y10" s="53">
        <v>138</v>
      </c>
      <c r="Z10" s="53">
        <v>145</v>
      </c>
      <c r="AA10" s="53">
        <v>155</v>
      </c>
      <c r="AB10" s="53">
        <v>162</v>
      </c>
      <c r="AC10" s="53">
        <v>167</v>
      </c>
      <c r="AD10" s="53">
        <v>172</v>
      </c>
      <c r="AE10" s="53">
        <v>175</v>
      </c>
      <c r="AF10" s="53">
        <v>180</v>
      </c>
      <c r="AG10" s="54">
        <v>125</v>
      </c>
      <c r="AH10" s="54">
        <v>140</v>
      </c>
      <c r="AI10" s="54">
        <v>155</v>
      </c>
      <c r="AJ10" s="54">
        <v>165</v>
      </c>
      <c r="AK10" s="54">
        <v>175</v>
      </c>
      <c r="AL10" s="54">
        <v>185</v>
      </c>
      <c r="AM10" s="54">
        <v>190</v>
      </c>
      <c r="AN10" s="54">
        <v>192</v>
      </c>
      <c r="AO10" s="54">
        <v>195</v>
      </c>
      <c r="AP10" s="54">
        <v>200</v>
      </c>
      <c r="AQ10" s="56">
        <v>130</v>
      </c>
      <c r="AR10" s="56">
        <v>150</v>
      </c>
      <c r="AS10" s="56">
        <v>170</v>
      </c>
      <c r="AT10" s="56">
        <v>190</v>
      </c>
      <c r="AU10" s="56">
        <v>200</v>
      </c>
      <c r="AV10" s="56">
        <v>210</v>
      </c>
      <c r="AW10" s="56">
        <v>220</v>
      </c>
      <c r="AX10" s="56">
        <v>225</v>
      </c>
      <c r="AY10" s="56">
        <v>230</v>
      </c>
      <c r="AZ10" s="56">
        <v>235</v>
      </c>
      <c r="BA10" s="59">
        <v>140</v>
      </c>
      <c r="BB10" s="59">
        <v>170</v>
      </c>
      <c r="BC10" s="59">
        <v>190</v>
      </c>
      <c r="BD10" s="59">
        <v>210</v>
      </c>
      <c r="BE10" s="59">
        <v>220</v>
      </c>
      <c r="BF10" s="59">
        <v>230</v>
      </c>
      <c r="BG10" s="59">
        <v>240</v>
      </c>
      <c r="BH10" s="59">
        <v>250</v>
      </c>
      <c r="BI10" s="59">
        <v>255</v>
      </c>
      <c r="BJ10" s="59">
        <v>260</v>
      </c>
      <c r="BK10" s="62">
        <v>190</v>
      </c>
      <c r="BL10" s="62">
        <v>210</v>
      </c>
      <c r="BM10" s="62">
        <v>240</v>
      </c>
      <c r="BN10" s="62">
        <v>250</v>
      </c>
      <c r="BO10" s="62">
        <v>270</v>
      </c>
      <c r="BP10" s="62">
        <v>285</v>
      </c>
      <c r="BQ10" s="62">
        <v>290</v>
      </c>
      <c r="BR10" s="62">
        <v>300</v>
      </c>
      <c r="BS10" s="62">
        <v>305</v>
      </c>
      <c r="BT10" s="62">
        <v>310</v>
      </c>
      <c r="BU10" s="60">
        <v>210</v>
      </c>
      <c r="BV10" s="60">
        <v>235</v>
      </c>
      <c r="BW10" s="60">
        <v>260</v>
      </c>
      <c r="BX10" s="60">
        <v>280</v>
      </c>
      <c r="BY10" s="60">
        <v>295</v>
      </c>
      <c r="BZ10" s="60">
        <v>310</v>
      </c>
      <c r="CA10" s="60">
        <v>320</v>
      </c>
      <c r="CB10" s="60">
        <v>330</v>
      </c>
      <c r="CC10" s="60">
        <v>335</v>
      </c>
      <c r="CD10" s="60">
        <v>340</v>
      </c>
    </row>
    <row r="11" spans="1:82" x14ac:dyDescent="0.2">
      <c r="B11" s="52" t="s">
        <v>32</v>
      </c>
      <c r="C11" s="50">
        <v>90</v>
      </c>
      <c r="D11" s="50">
        <v>105</v>
      </c>
      <c r="E11" s="50">
        <v>115</v>
      </c>
      <c r="F11" s="50">
        <v>125</v>
      </c>
      <c r="G11" s="50">
        <v>130</v>
      </c>
      <c r="H11" s="50">
        <v>135</v>
      </c>
      <c r="I11" s="50">
        <v>140</v>
      </c>
      <c r="J11" s="50">
        <v>145</v>
      </c>
      <c r="K11" s="50">
        <v>147</v>
      </c>
      <c r="L11" s="50">
        <v>150</v>
      </c>
      <c r="M11" s="51">
        <v>105</v>
      </c>
      <c r="N11" s="51">
        <v>115</v>
      </c>
      <c r="O11" s="51">
        <v>125</v>
      </c>
      <c r="P11" s="51">
        <v>135</v>
      </c>
      <c r="Q11" s="51">
        <v>140</v>
      </c>
      <c r="R11" s="51">
        <v>145</v>
      </c>
      <c r="S11" s="51">
        <v>150</v>
      </c>
      <c r="T11" s="51">
        <v>160</v>
      </c>
      <c r="U11" s="51">
        <v>165</v>
      </c>
      <c r="V11" s="51">
        <v>170</v>
      </c>
      <c r="W11" s="53">
        <v>130</v>
      </c>
      <c r="X11" s="53">
        <v>140</v>
      </c>
      <c r="Y11" s="53">
        <v>160</v>
      </c>
      <c r="Z11" s="53">
        <v>165</v>
      </c>
      <c r="AA11" s="53">
        <v>175</v>
      </c>
      <c r="AB11" s="53">
        <v>182</v>
      </c>
      <c r="AC11" s="53">
        <v>187</v>
      </c>
      <c r="AD11" s="53">
        <v>192</v>
      </c>
      <c r="AE11" s="53">
        <v>195</v>
      </c>
      <c r="AF11" s="53">
        <v>200</v>
      </c>
      <c r="AG11" s="54">
        <v>145</v>
      </c>
      <c r="AH11" s="54">
        <v>160</v>
      </c>
      <c r="AI11" s="54">
        <v>175</v>
      </c>
      <c r="AJ11" s="54">
        <v>185</v>
      </c>
      <c r="AK11" s="54">
        <v>195</v>
      </c>
      <c r="AL11" s="54">
        <v>205</v>
      </c>
      <c r="AM11" s="54">
        <v>210</v>
      </c>
      <c r="AN11" s="54">
        <v>212</v>
      </c>
      <c r="AO11" s="54">
        <v>215</v>
      </c>
      <c r="AP11" s="54">
        <v>220</v>
      </c>
      <c r="AQ11" s="56">
        <v>145</v>
      </c>
      <c r="AR11" s="56">
        <v>170</v>
      </c>
      <c r="AS11" s="56">
        <v>190</v>
      </c>
      <c r="AT11" s="56">
        <v>210</v>
      </c>
      <c r="AU11" s="56">
        <v>220</v>
      </c>
      <c r="AV11" s="56">
        <v>230</v>
      </c>
      <c r="AW11" s="56">
        <v>240</v>
      </c>
      <c r="AX11" s="56">
        <v>245</v>
      </c>
      <c r="AY11" s="56">
        <v>250</v>
      </c>
      <c r="AZ11" s="56">
        <v>255</v>
      </c>
      <c r="BA11" s="59">
        <v>155</v>
      </c>
      <c r="BB11" s="59">
        <v>190</v>
      </c>
      <c r="BC11" s="59">
        <v>210</v>
      </c>
      <c r="BD11" s="59">
        <v>230</v>
      </c>
      <c r="BE11" s="59">
        <v>240</v>
      </c>
      <c r="BF11" s="59">
        <v>260</v>
      </c>
      <c r="BG11" s="59">
        <v>270</v>
      </c>
      <c r="BH11" s="59">
        <v>280</v>
      </c>
      <c r="BI11" s="59">
        <v>285</v>
      </c>
      <c r="BJ11" s="59">
        <v>290</v>
      </c>
      <c r="BK11" s="62">
        <v>210</v>
      </c>
      <c r="BL11" s="62">
        <v>230</v>
      </c>
      <c r="BM11" s="62">
        <v>260</v>
      </c>
      <c r="BN11" s="62">
        <v>275</v>
      </c>
      <c r="BO11" s="62">
        <v>295</v>
      </c>
      <c r="BP11" s="62">
        <v>310</v>
      </c>
      <c r="BQ11" s="62">
        <v>315</v>
      </c>
      <c r="BR11" s="62">
        <v>325</v>
      </c>
      <c r="BS11" s="62">
        <v>330</v>
      </c>
      <c r="BT11" s="62">
        <v>335</v>
      </c>
      <c r="BU11" s="60">
        <v>230</v>
      </c>
      <c r="BV11" s="60">
        <v>260</v>
      </c>
      <c r="BW11" s="60">
        <v>280</v>
      </c>
      <c r="BX11" s="60">
        <v>300</v>
      </c>
      <c r="BY11" s="60">
        <v>320</v>
      </c>
      <c r="BZ11" s="60">
        <v>330</v>
      </c>
      <c r="CA11" s="60">
        <v>340</v>
      </c>
      <c r="CB11" s="60">
        <v>350</v>
      </c>
      <c r="CC11" s="60">
        <v>360</v>
      </c>
      <c r="CD11" s="60">
        <v>365</v>
      </c>
    </row>
    <row r="12" spans="1:82" x14ac:dyDescent="0.2">
      <c r="B12" s="52" t="s">
        <v>33</v>
      </c>
      <c r="C12" s="54">
        <v>175</v>
      </c>
      <c r="D12" s="54">
        <v>175</v>
      </c>
      <c r="E12" s="54">
        <v>175</v>
      </c>
      <c r="F12" s="54">
        <v>190</v>
      </c>
      <c r="G12" s="54">
        <v>200</v>
      </c>
      <c r="H12" s="54">
        <v>210</v>
      </c>
      <c r="I12" s="54">
        <v>225</v>
      </c>
      <c r="J12" s="54">
        <v>225</v>
      </c>
      <c r="K12" s="54">
        <v>230</v>
      </c>
      <c r="L12" s="54">
        <v>230</v>
      </c>
      <c r="M12" s="54">
        <v>175</v>
      </c>
      <c r="N12" s="54">
        <v>175</v>
      </c>
      <c r="O12" s="54">
        <v>175</v>
      </c>
      <c r="P12" s="54">
        <v>190</v>
      </c>
      <c r="Q12" s="54">
        <v>200</v>
      </c>
      <c r="R12" s="54">
        <v>210</v>
      </c>
      <c r="S12" s="54">
        <v>225</v>
      </c>
      <c r="T12" s="54">
        <v>225</v>
      </c>
      <c r="U12" s="54">
        <v>230</v>
      </c>
      <c r="V12" s="54">
        <v>230</v>
      </c>
      <c r="W12" s="54">
        <v>175</v>
      </c>
      <c r="X12" s="54">
        <v>175</v>
      </c>
      <c r="Y12" s="54">
        <v>190</v>
      </c>
      <c r="Z12" s="54">
        <v>200</v>
      </c>
      <c r="AA12" s="54">
        <v>210</v>
      </c>
      <c r="AB12" s="54">
        <v>225</v>
      </c>
      <c r="AC12" s="54">
        <v>225</v>
      </c>
      <c r="AD12" s="54">
        <v>230</v>
      </c>
      <c r="AE12" s="54">
        <v>230</v>
      </c>
      <c r="AF12" s="54">
        <v>235</v>
      </c>
      <c r="AG12" s="54">
        <v>175</v>
      </c>
      <c r="AH12" s="54">
        <v>175</v>
      </c>
      <c r="AI12" s="54">
        <v>190</v>
      </c>
      <c r="AJ12" s="54">
        <v>200</v>
      </c>
      <c r="AK12" s="54">
        <v>210</v>
      </c>
      <c r="AL12" s="54">
        <v>225</v>
      </c>
      <c r="AM12" s="54">
        <v>225</v>
      </c>
      <c r="AN12" s="54">
        <v>230</v>
      </c>
      <c r="AO12" s="54">
        <v>230</v>
      </c>
      <c r="AP12" s="54">
        <v>235</v>
      </c>
      <c r="AQ12" s="57">
        <v>275</v>
      </c>
      <c r="AR12" s="57">
        <v>275</v>
      </c>
      <c r="AS12" s="57">
        <v>275</v>
      </c>
      <c r="AT12" s="57">
        <v>295</v>
      </c>
      <c r="AU12" s="57">
        <v>315</v>
      </c>
      <c r="AV12" s="57">
        <v>335</v>
      </c>
      <c r="AW12" s="57">
        <v>360</v>
      </c>
      <c r="AX12" s="57">
        <v>360</v>
      </c>
      <c r="AY12" s="57">
        <v>380</v>
      </c>
      <c r="AZ12" s="57">
        <v>380</v>
      </c>
      <c r="BA12" s="57">
        <v>275</v>
      </c>
      <c r="BB12" s="57">
        <v>275</v>
      </c>
      <c r="BC12" s="57">
        <v>275</v>
      </c>
      <c r="BD12" s="57">
        <v>295</v>
      </c>
      <c r="BE12" s="57">
        <v>315</v>
      </c>
      <c r="BF12" s="57">
        <v>335</v>
      </c>
      <c r="BG12" s="57">
        <v>360</v>
      </c>
      <c r="BH12" s="57">
        <v>360</v>
      </c>
      <c r="BI12" s="57">
        <v>380</v>
      </c>
      <c r="BJ12" s="57">
        <v>380</v>
      </c>
      <c r="BK12" s="60">
        <v>275</v>
      </c>
      <c r="BL12" s="60">
        <v>275</v>
      </c>
      <c r="BM12" s="60">
        <v>295</v>
      </c>
      <c r="BN12" s="60">
        <v>315</v>
      </c>
      <c r="BO12" s="60">
        <v>335</v>
      </c>
      <c r="BP12" s="60">
        <v>360</v>
      </c>
      <c r="BQ12" s="60">
        <v>360</v>
      </c>
      <c r="BR12" s="60">
        <v>380</v>
      </c>
      <c r="BS12" s="60">
        <v>380</v>
      </c>
      <c r="BT12" s="60">
        <v>385</v>
      </c>
      <c r="BU12" s="60">
        <v>275</v>
      </c>
      <c r="BV12" s="60">
        <v>275</v>
      </c>
      <c r="BW12" s="60">
        <v>295</v>
      </c>
      <c r="BX12" s="60">
        <v>315</v>
      </c>
      <c r="BY12" s="60">
        <v>335</v>
      </c>
      <c r="BZ12" s="60">
        <v>360</v>
      </c>
      <c r="CA12" s="60">
        <v>360</v>
      </c>
      <c r="CB12" s="60">
        <v>380</v>
      </c>
      <c r="CC12" s="60">
        <v>380</v>
      </c>
      <c r="CD12" s="60">
        <v>385</v>
      </c>
    </row>
    <row r="13" spans="1:82" s="47" customFormat="1" x14ac:dyDescent="0.2">
      <c r="BQ13" s="48"/>
      <c r="BR13" s="48"/>
      <c r="BS13" s="48"/>
      <c r="BT13" s="48"/>
      <c r="BU13" s="48"/>
      <c r="BV13" s="48"/>
      <c r="BW13" s="48"/>
      <c r="BX13" s="48"/>
      <c r="BY13" s="48"/>
      <c r="BZ13" s="48"/>
    </row>
    <row r="14" spans="1:82" s="47" customFormat="1" x14ac:dyDescent="0.2">
      <c r="BH14" s="48"/>
      <c r="BI14" s="48"/>
      <c r="BJ14" s="48"/>
      <c r="BK14" s="48"/>
      <c r="BL14" s="48"/>
      <c r="BM14" s="48"/>
      <c r="BN14" s="48"/>
      <c r="BO14" s="48"/>
    </row>
    <row r="15" spans="1:82" x14ac:dyDescent="0.2">
      <c r="B15" t="s">
        <v>34</v>
      </c>
      <c r="C15" s="63" t="s">
        <v>35</v>
      </c>
      <c r="D15" s="63" t="s">
        <v>35</v>
      </c>
      <c r="E15" s="63" t="s">
        <v>36</v>
      </c>
      <c r="F15" s="63" t="s">
        <v>37</v>
      </c>
      <c r="G15" s="30"/>
      <c r="H15" s="31" t="s">
        <v>34</v>
      </c>
      <c r="I15" s="64" t="s">
        <v>38</v>
      </c>
      <c r="J15" s="64" t="s">
        <v>38</v>
      </c>
      <c r="K15" s="64" t="s">
        <v>36</v>
      </c>
      <c r="L15" s="64" t="s">
        <v>37</v>
      </c>
      <c r="M15" s="31"/>
      <c r="N15" s="31"/>
      <c r="O15" s="31"/>
      <c r="P15" s="31"/>
      <c r="Q15" s="31"/>
      <c r="R15" s="31"/>
      <c r="S15" s="31"/>
      <c r="BR15" s="63"/>
      <c r="BS15" s="47"/>
    </row>
    <row r="16" spans="1:82" x14ac:dyDescent="0.2">
      <c r="A16" s="45">
        <v>10</v>
      </c>
      <c r="B16" s="150" t="s">
        <v>137</v>
      </c>
      <c r="C16" s="49" t="s">
        <v>44</v>
      </c>
      <c r="D16" s="49" t="s">
        <v>54</v>
      </c>
      <c r="E16" s="49" t="s">
        <v>64</v>
      </c>
      <c r="F16" s="49" t="s">
        <v>74</v>
      </c>
      <c r="G16" s="46">
        <v>10</v>
      </c>
      <c r="H16" s="32" t="s">
        <v>137</v>
      </c>
      <c r="I16" s="65" t="s">
        <v>84</v>
      </c>
      <c r="J16" s="65" t="s">
        <v>94</v>
      </c>
      <c r="K16" s="65" t="s">
        <v>104</v>
      </c>
      <c r="L16" s="65" t="s">
        <v>114</v>
      </c>
      <c r="P16" s="33"/>
      <c r="Q16" s="33"/>
      <c r="R16" s="31"/>
      <c r="S16" s="31"/>
      <c r="BS16" s="47"/>
    </row>
    <row r="17" spans="1:71" x14ac:dyDescent="0.2">
      <c r="A17" s="45">
        <v>35.01</v>
      </c>
      <c r="B17" s="150" t="s">
        <v>137</v>
      </c>
      <c r="C17" s="49" t="s">
        <v>44</v>
      </c>
      <c r="D17" s="49" t="s">
        <v>54</v>
      </c>
      <c r="E17" s="49" t="s">
        <v>64</v>
      </c>
      <c r="F17" s="49" t="s">
        <v>74</v>
      </c>
      <c r="G17" s="30">
        <v>35.01</v>
      </c>
      <c r="H17" s="32" t="s">
        <v>137</v>
      </c>
      <c r="I17" s="65" t="s">
        <v>84</v>
      </c>
      <c r="J17" s="65" t="s">
        <v>94</v>
      </c>
      <c r="K17" s="65" t="s">
        <v>104</v>
      </c>
      <c r="L17" s="65" t="s">
        <v>114</v>
      </c>
      <c r="M17" s="65"/>
      <c r="P17" s="33"/>
      <c r="Q17" s="33"/>
      <c r="R17" s="31"/>
      <c r="S17" s="31"/>
      <c r="AT17" s="29"/>
      <c r="AU17" s="29"/>
      <c r="BE17" s="63"/>
      <c r="BQ17" s="29"/>
      <c r="BR17" s="49"/>
      <c r="BS17" s="47"/>
    </row>
    <row r="18" spans="1:71" x14ac:dyDescent="0.2">
      <c r="A18" s="45">
        <v>40.01</v>
      </c>
      <c r="B18" s="150" t="s">
        <v>137</v>
      </c>
      <c r="C18" s="49" t="s">
        <v>44</v>
      </c>
      <c r="D18" s="49" t="s">
        <v>54</v>
      </c>
      <c r="E18" s="49" t="s">
        <v>64</v>
      </c>
      <c r="F18" s="49" t="s">
        <v>74</v>
      </c>
      <c r="G18" s="34">
        <v>40.01</v>
      </c>
      <c r="H18" s="32" t="s">
        <v>137</v>
      </c>
      <c r="I18" s="65" t="s">
        <v>85</v>
      </c>
      <c r="J18" s="65" t="s">
        <v>95</v>
      </c>
      <c r="K18" s="65" t="s">
        <v>104</v>
      </c>
      <c r="L18" s="65" t="s">
        <v>114</v>
      </c>
      <c r="P18" s="33"/>
      <c r="Q18" s="33"/>
      <c r="R18" s="31"/>
      <c r="S18" s="31"/>
      <c r="AT18" s="29"/>
      <c r="AU18" s="29"/>
      <c r="BQ18" s="29"/>
      <c r="BR18" s="49"/>
      <c r="BS18" s="47"/>
    </row>
    <row r="19" spans="1:71" x14ac:dyDescent="0.2">
      <c r="A19" s="45">
        <v>45.01</v>
      </c>
      <c r="B19" s="150" t="s">
        <v>137</v>
      </c>
      <c r="C19" s="49" t="s">
        <v>44</v>
      </c>
      <c r="D19" s="49" t="s">
        <v>54</v>
      </c>
      <c r="E19" s="49" t="s">
        <v>64</v>
      </c>
      <c r="F19" s="49" t="s">
        <v>74</v>
      </c>
      <c r="G19" s="35">
        <v>45.01</v>
      </c>
      <c r="H19" s="32" t="s">
        <v>137</v>
      </c>
      <c r="I19" s="65" t="s">
        <v>86</v>
      </c>
      <c r="J19" s="65" t="s">
        <v>103</v>
      </c>
      <c r="K19" s="65" t="s">
        <v>105</v>
      </c>
      <c r="L19" s="65" t="s">
        <v>115</v>
      </c>
      <c r="P19" s="33"/>
      <c r="Q19" s="33"/>
      <c r="R19" s="36"/>
      <c r="S19" s="36"/>
      <c r="AT19" s="29"/>
      <c r="AU19" s="29"/>
      <c r="BE19" s="63"/>
      <c r="BQ19" s="29"/>
      <c r="BR19" s="49"/>
      <c r="BS19" s="47"/>
    </row>
    <row r="20" spans="1:71" x14ac:dyDescent="0.2">
      <c r="A20" s="45">
        <v>49.01</v>
      </c>
      <c r="B20" s="150" t="s">
        <v>137</v>
      </c>
      <c r="C20" s="49" t="s">
        <v>45</v>
      </c>
      <c r="D20" s="49" t="s">
        <v>55</v>
      </c>
      <c r="E20" s="49" t="s">
        <v>64</v>
      </c>
      <c r="F20" s="49" t="s">
        <v>74</v>
      </c>
      <c r="G20" s="35">
        <v>49.01</v>
      </c>
      <c r="H20" s="32" t="s">
        <v>137</v>
      </c>
      <c r="I20" s="65" t="s">
        <v>96</v>
      </c>
      <c r="J20" s="65" t="s">
        <v>87</v>
      </c>
      <c r="K20" s="65" t="s">
        <v>106</v>
      </c>
      <c r="L20" s="65" t="s">
        <v>116</v>
      </c>
      <c r="P20" s="33"/>
      <c r="Q20" s="33"/>
      <c r="R20" s="36"/>
      <c r="S20" s="36"/>
      <c r="BQ20" s="29"/>
      <c r="BR20" s="49"/>
      <c r="BS20" s="47"/>
    </row>
    <row r="21" spans="1:71" x14ac:dyDescent="0.2">
      <c r="A21" s="45">
        <v>55.01</v>
      </c>
      <c r="B21" s="150" t="s">
        <v>137</v>
      </c>
      <c r="C21" s="49" t="s">
        <v>46</v>
      </c>
      <c r="D21" s="49" t="s">
        <v>56</v>
      </c>
      <c r="E21" s="49" t="s">
        <v>65</v>
      </c>
      <c r="F21" s="49" t="s">
        <v>75</v>
      </c>
      <c r="G21" s="35">
        <v>55.01</v>
      </c>
      <c r="H21" s="32" t="s">
        <v>137</v>
      </c>
      <c r="I21" s="66" t="s">
        <v>88</v>
      </c>
      <c r="J21" s="66" t="s">
        <v>97</v>
      </c>
      <c r="K21" s="66" t="s">
        <v>107</v>
      </c>
      <c r="L21" s="66" t="s">
        <v>117</v>
      </c>
      <c r="P21" s="37"/>
      <c r="Q21" s="37"/>
      <c r="R21" s="36"/>
      <c r="S21" s="36"/>
      <c r="BE21" s="63"/>
      <c r="BR21" s="49"/>
      <c r="BS21" s="47"/>
    </row>
    <row r="22" spans="1:71" x14ac:dyDescent="0.2">
      <c r="A22" s="45">
        <v>61.01</v>
      </c>
      <c r="B22" s="150" t="s">
        <v>137</v>
      </c>
      <c r="C22" s="49" t="s">
        <v>47</v>
      </c>
      <c r="D22" s="49" t="s">
        <v>57</v>
      </c>
      <c r="E22" s="49" t="s">
        <v>66</v>
      </c>
      <c r="F22" s="49" t="s">
        <v>76</v>
      </c>
      <c r="G22" s="35">
        <v>59.01</v>
      </c>
      <c r="H22" s="32" t="s">
        <v>137</v>
      </c>
      <c r="I22" s="66" t="s">
        <v>89</v>
      </c>
      <c r="J22" s="66" t="s">
        <v>98</v>
      </c>
      <c r="K22" s="66" t="s">
        <v>108</v>
      </c>
      <c r="L22" s="66" t="s">
        <v>118</v>
      </c>
      <c r="P22" s="37"/>
      <c r="Q22" s="37"/>
      <c r="R22" s="36"/>
      <c r="S22" s="36"/>
      <c r="BS22" s="47"/>
    </row>
    <row r="23" spans="1:71" x14ac:dyDescent="0.2">
      <c r="A23" s="45">
        <v>67.010000000000005</v>
      </c>
      <c r="B23" s="150" t="s">
        <v>137</v>
      </c>
      <c r="C23" s="49" t="s">
        <v>48</v>
      </c>
      <c r="D23" s="49" t="s">
        <v>58</v>
      </c>
      <c r="E23" s="49" t="s">
        <v>67</v>
      </c>
      <c r="F23" s="49" t="s">
        <v>77</v>
      </c>
      <c r="G23" s="35">
        <v>64.010000000000005</v>
      </c>
      <c r="H23" s="32" t="s">
        <v>137</v>
      </c>
      <c r="I23" s="66" t="s">
        <v>90</v>
      </c>
      <c r="J23" s="66" t="s">
        <v>99</v>
      </c>
      <c r="K23" s="66" t="s">
        <v>109</v>
      </c>
      <c r="L23" s="66" t="s">
        <v>119</v>
      </c>
      <c r="P23" s="37"/>
      <c r="Q23" s="37"/>
      <c r="R23" s="36"/>
      <c r="S23" s="36"/>
      <c r="BE23" s="63"/>
    </row>
    <row r="24" spans="1:71" x14ac:dyDescent="0.2">
      <c r="A24" s="45">
        <v>73.010000000000005</v>
      </c>
      <c r="B24" s="150" t="s">
        <v>137</v>
      </c>
      <c r="C24" s="49" t="s">
        <v>49</v>
      </c>
      <c r="D24" s="49" t="s">
        <v>59</v>
      </c>
      <c r="E24" s="49" t="s">
        <v>68</v>
      </c>
      <c r="F24" s="49" t="s">
        <v>78</v>
      </c>
      <c r="G24" s="35">
        <v>71.010000000000005</v>
      </c>
      <c r="H24" s="32" t="s">
        <v>137</v>
      </c>
      <c r="I24" s="66" t="s">
        <v>91</v>
      </c>
      <c r="J24" s="66" t="s">
        <v>100</v>
      </c>
      <c r="K24" s="66" t="s">
        <v>110</v>
      </c>
      <c r="L24" s="66" t="s">
        <v>120</v>
      </c>
      <c r="P24" s="37"/>
      <c r="Q24" s="37"/>
      <c r="R24" s="36"/>
      <c r="S24" s="36"/>
    </row>
    <row r="25" spans="1:71" x14ac:dyDescent="0.2">
      <c r="A25" s="45">
        <v>81.010000000000005</v>
      </c>
      <c r="B25" s="150" t="s">
        <v>137</v>
      </c>
      <c r="C25" s="49" t="s">
        <v>50</v>
      </c>
      <c r="D25" s="49" t="s">
        <v>60</v>
      </c>
      <c r="E25" s="49" t="s">
        <v>69</v>
      </c>
      <c r="F25" s="49" t="s">
        <v>79</v>
      </c>
      <c r="G25" s="35">
        <v>76.010000000000005</v>
      </c>
      <c r="H25" s="32" t="s">
        <v>137</v>
      </c>
      <c r="I25" s="66" t="s">
        <v>92</v>
      </c>
      <c r="J25" s="66" t="s">
        <v>101</v>
      </c>
      <c r="K25" s="66" t="s">
        <v>111</v>
      </c>
      <c r="L25" s="66" t="s">
        <v>121</v>
      </c>
      <c r="P25" s="37"/>
      <c r="Q25" s="37"/>
      <c r="R25" s="36"/>
      <c r="S25" s="36"/>
      <c r="BE25" s="63"/>
    </row>
    <row r="26" spans="1:71" x14ac:dyDescent="0.2">
      <c r="A26" s="45">
        <v>89.01</v>
      </c>
      <c r="B26" s="150" t="s">
        <v>137</v>
      </c>
      <c r="C26" s="49" t="s">
        <v>51</v>
      </c>
      <c r="D26" s="49" t="s">
        <v>61</v>
      </c>
      <c r="E26" s="49" t="s">
        <v>70</v>
      </c>
      <c r="F26" s="49" t="s">
        <v>80</v>
      </c>
      <c r="G26" s="35">
        <v>81.010000000000005</v>
      </c>
      <c r="H26" s="32" t="s">
        <v>137</v>
      </c>
      <c r="I26" s="66" t="s">
        <v>93</v>
      </c>
      <c r="J26" s="66" t="s">
        <v>102</v>
      </c>
      <c r="K26" s="66" t="s">
        <v>112</v>
      </c>
      <c r="L26" s="66" t="s">
        <v>122</v>
      </c>
      <c r="P26" s="37"/>
      <c r="Q26" s="37"/>
      <c r="R26" s="36"/>
      <c r="S26" s="36"/>
    </row>
    <row r="27" spans="1:71" x14ac:dyDescent="0.2">
      <c r="A27" s="45">
        <v>96.01</v>
      </c>
      <c r="B27" s="150" t="s">
        <v>137</v>
      </c>
      <c r="C27" s="49" t="s">
        <v>52</v>
      </c>
      <c r="D27" s="49" t="s">
        <v>62</v>
      </c>
      <c r="E27" s="49" t="s">
        <v>71</v>
      </c>
      <c r="F27" s="49" t="s">
        <v>81</v>
      </c>
      <c r="G27" s="35">
        <v>87.01</v>
      </c>
      <c r="H27" s="32" t="s">
        <v>137</v>
      </c>
      <c r="I27" s="66" t="s">
        <v>93</v>
      </c>
      <c r="J27" s="66" t="s">
        <v>102</v>
      </c>
      <c r="K27" s="66" t="s">
        <v>113</v>
      </c>
      <c r="L27" s="66" t="s">
        <v>123</v>
      </c>
      <c r="P27" s="37"/>
      <c r="Q27" s="37"/>
      <c r="R27" s="36"/>
      <c r="S27" s="36"/>
      <c r="BE27" s="63"/>
    </row>
    <row r="28" spans="1:71" x14ac:dyDescent="0.2">
      <c r="A28" s="45">
        <v>102.01</v>
      </c>
      <c r="B28" s="150" t="s">
        <v>137</v>
      </c>
      <c r="C28" s="49" t="s">
        <v>53</v>
      </c>
      <c r="D28" s="49" t="s">
        <v>63</v>
      </c>
      <c r="E28" s="49" t="s">
        <v>72</v>
      </c>
      <c r="F28" s="49" t="s">
        <v>82</v>
      </c>
      <c r="G28" s="35"/>
      <c r="H28" s="32"/>
      <c r="I28" s="37"/>
      <c r="J28" s="37"/>
      <c r="K28" s="37"/>
      <c r="L28" s="37"/>
      <c r="N28" s="37"/>
      <c r="O28" s="37"/>
      <c r="P28" s="37"/>
      <c r="Q28" s="37"/>
      <c r="R28" s="36"/>
      <c r="S28" s="36"/>
    </row>
    <row r="29" spans="1:71" x14ac:dyDescent="0.2">
      <c r="A29" s="45">
        <v>109.1</v>
      </c>
      <c r="B29" s="150" t="s">
        <v>137</v>
      </c>
      <c r="C29" s="49" t="s">
        <v>53</v>
      </c>
      <c r="D29" s="49" t="s">
        <v>63</v>
      </c>
      <c r="E29" s="49" t="s">
        <v>73</v>
      </c>
      <c r="F29" s="49" t="s">
        <v>83</v>
      </c>
      <c r="G29" s="35"/>
      <c r="H29" s="32"/>
      <c r="I29" s="37"/>
      <c r="J29" s="37"/>
      <c r="K29" s="37"/>
      <c r="L29" s="37"/>
      <c r="N29" s="37"/>
      <c r="O29" s="37"/>
      <c r="P29" s="37"/>
      <c r="Q29" s="37"/>
      <c r="R29" s="36"/>
      <c r="S29" s="36"/>
      <c r="AT29" s="29"/>
      <c r="AU29" s="29"/>
      <c r="BE29" s="63"/>
    </row>
    <row r="30" spans="1:71" x14ac:dyDescent="0.2">
      <c r="M30" s="36"/>
      <c r="O30" s="37"/>
      <c r="P30" s="37"/>
      <c r="Q30" s="37"/>
      <c r="R30" s="37"/>
      <c r="S30" s="37"/>
      <c r="T30" s="36"/>
      <c r="U30" s="36"/>
    </row>
    <row r="31" spans="1:71" x14ac:dyDescent="0.2">
      <c r="M31" s="36"/>
      <c r="N31" s="37"/>
      <c r="O31" s="37"/>
      <c r="P31" s="37"/>
      <c r="Q31" s="37"/>
      <c r="R31" s="37"/>
      <c r="S31" s="37"/>
      <c r="T31" s="36"/>
      <c r="U31" s="36"/>
      <c r="BG31" s="63"/>
    </row>
    <row r="32" spans="1:71" x14ac:dyDescent="0.2">
      <c r="M32" s="36"/>
      <c r="N32" s="37"/>
      <c r="O32" s="37"/>
      <c r="P32" s="37"/>
      <c r="Q32" s="37"/>
      <c r="R32" s="37"/>
      <c r="S32" s="37"/>
      <c r="T32" s="36"/>
      <c r="U32" s="36"/>
    </row>
    <row r="33" spans="13:59" x14ac:dyDescent="0.2">
      <c r="M33" s="36"/>
      <c r="N33" s="37"/>
      <c r="O33" s="37"/>
      <c r="P33" s="37"/>
      <c r="Q33" s="37"/>
      <c r="R33" s="37"/>
      <c r="S33" s="37"/>
      <c r="T33" s="36"/>
      <c r="U33" s="36"/>
      <c r="BG33" s="63"/>
    </row>
    <row r="35" spans="13:59" x14ac:dyDescent="0.2">
      <c r="BG35" s="63"/>
    </row>
    <row r="37" spans="13:59" x14ac:dyDescent="0.2">
      <c r="BG37" s="63"/>
    </row>
  </sheetData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INDIVIDUEL</vt:lpstr>
      <vt:lpstr>Minimas</vt:lpstr>
      <vt:lpstr>INDIVIDUEL!Zone_d_impression</vt:lpstr>
    </vt:vector>
  </TitlesOfParts>
  <Company>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FFHM</dc:creator>
  <cp:lastModifiedBy>Guy KOLLER</cp:lastModifiedBy>
  <cp:lastPrinted>2019-07-29T15:11:19Z</cp:lastPrinted>
  <dcterms:created xsi:type="dcterms:W3CDTF">2004-10-09T07:29:01Z</dcterms:created>
  <dcterms:modified xsi:type="dcterms:W3CDTF">2019-09-17T22:31:19Z</dcterms:modified>
</cp:coreProperties>
</file>